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ассигн. 2020-2021  " sheetId="1" r:id="rId1"/>
  </sheets>
  <definedNames>
    <definedName name="_xlnm._FilterDatabase" localSheetId="0" hidden="1">'бюдж.ассигн. 2020-2021  '!$A$6:$D$173</definedName>
    <definedName name="_xlnm.Print_Area" localSheetId="0">'бюдж.ассигн. 2020-2021  '!$A$1:$G$170</definedName>
  </definedNames>
  <calcPr fullCalcOnLoad="1"/>
</workbook>
</file>

<file path=xl/sharedStrings.xml><?xml version="1.0" encoding="utf-8"?>
<sst xmlns="http://schemas.openxmlformats.org/spreadsheetml/2006/main" count="341" uniqueCount="304">
  <si>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</si>
  <si>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</si>
  <si>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</si>
  <si>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</si>
  <si>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</si>
  <si>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</si>
  <si>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</si>
  <si>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</si>
  <si>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</si>
  <si>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</si>
  <si>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</si>
  <si>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</si>
  <si>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</si>
  <si>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</si>
  <si>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</si>
  <si>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</si>
  <si>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</si>
  <si>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</si>
  <si>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</si>
  <si>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</si>
  <si>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</si>
  <si>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</si>
  <si>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</si>
  <si>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</si>
  <si>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</si>
  <si>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"Предоставление жилых помещений детям сиротам и детям, оставшимся без попечения родителей, лицам из числа по договорам найма специализированных жилых помещений"</t>
  </si>
  <si>
    <t>18 0 00 00000</t>
  </si>
  <si>
    <t xml:space="preserve">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</si>
  <si>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18 0 01 00000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</si>
  <si>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</si>
  <si>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18 0 01 R0820</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</si>
  <si>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</si>
  <si>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</si>
  <si>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</si>
  <si>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</si>
  <si>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</si>
  <si>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</si>
  <si>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</si>
  <si>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</si>
  <si>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</si>
  <si>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</si>
  <si>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</si>
  <si>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</si>
  <si>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</si>
  <si>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</si>
  <si>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</si>
  <si>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</si>
  <si>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</si>
  <si>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</si>
  <si>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</si>
  <si>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</si>
  <si>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</si>
  <si>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</si>
  <si>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</si>
  <si>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</si>
  <si>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</si>
  <si>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Муниципальная программа Пучежского муниципального района «Совершенствование местного самоуправления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</si>
  <si>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</si>
  <si>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</si>
  <si>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</si>
  <si>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</si>
  <si>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</si>
  <si>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</si>
  <si>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</si>
  <si>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</si>
  <si>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</si>
  <si>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</si>
  <si>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</si>
  <si>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</si>
  <si>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Приложение № 4 к решению Совета 
Пучежского муниципального района 
от   26.08.2019   № 283</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</si>
  <si>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</si>
  <si>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</si>
  <si>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</si>
  <si>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</si>
  <si>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</si>
  <si>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</si>
  <si>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</si>
  <si>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</si>
  <si>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</si>
  <si>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</si>
  <si>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</si>
  <si>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</si>
  <si>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</si>
  <si>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</si>
  <si>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Изменения</t>
  </si>
  <si>
    <t>Сумма на 2020 год с учетом изменений</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</si>
  <si>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</si>
  <si>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04 1 00 00000 </t>
  </si>
  <si>
    <t>Основное мероприятие «Газификация населенных пунктов Пучежского муниципального района»</t>
  </si>
  <si>
    <t>04 1 01 00000</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</si>
  <si>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</si>
  <si>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</si>
  <si>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</si>
  <si>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04 1 01 01280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</si>
  <si>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</si>
  <si>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</si>
  <si>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</si>
  <si>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</si>
  <si>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Сумма на 2021 год, руб</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</si>
  <si>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</si>
  <si>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</si>
  <si>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</si>
  <si>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</si>
  <si>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</si>
  <si>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</si>
  <si>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</si>
  <si>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</si>
  <si>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</si>
  <si>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</si>
  <si>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</si>
  <si>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</si>
  <si>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</si>
  <si>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</si>
  <si>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</si>
  <si>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</si>
  <si>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</si>
  <si>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</si>
  <si>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</si>
  <si>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</si>
  <si>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</si>
  <si>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</si>
  <si>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</si>
  <si>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</si>
  <si>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</si>
  <si>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</si>
  <si>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</si>
  <si>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</si>
  <si>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</si>
  <si>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20 9 00 00000</t>
  </si>
  <si>
    <t>20 0 00 00000</t>
  </si>
  <si>
    <t>15 0 01 00000</t>
  </si>
  <si>
    <t>Основное мероприятие «Улучшение условий и охраны труда образовательных организаций»</t>
  </si>
  <si>
    <t>15 0 01 01050</t>
  </si>
  <si>
    <t>02 0 03 9180Н</t>
  </si>
  <si>
    <t>02 0 02 9160Н</t>
  </si>
  <si>
    <t>19 0 00 00000</t>
  </si>
  <si>
    <t>19 0 01 00000</t>
  </si>
  <si>
    <t>19 0 01 80360</t>
  </si>
  <si>
    <t>19 0 01 80350</t>
  </si>
  <si>
    <t>19 0 01 80370</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</si>
  <si>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</si>
  <si>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</si>
  <si>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</si>
  <si>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</si>
  <si>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</si>
  <si>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</si>
  <si>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</si>
  <si>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</si>
  <si>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</si>
  <si>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</si>
  <si>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</si>
  <si>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</si>
  <si>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</si>
  <si>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</si>
  <si>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</si>
  <si>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2020-2021 годы</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</si>
  <si>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</si>
  <si>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</si>
  <si>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</si>
  <si>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</si>
  <si>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</si>
  <si>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</si>
  <si>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</si>
  <si>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</si>
  <si>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</si>
  <si>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</si>
  <si>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</si>
  <si>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</si>
  <si>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</si>
  <si>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</si>
  <si>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</si>
  <si>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</si>
  <si>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</si>
  <si>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</si>
  <si>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</si>
  <si>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</si>
  <si>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</si>
  <si>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</si>
  <si>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</si>
  <si>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</si>
  <si>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</si>
  <si>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</si>
  <si>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</si>
  <si>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</si>
  <si>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</si>
  <si>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</si>
  <si>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</si>
  <si>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</si>
  <si>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</si>
  <si>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</si>
  <si>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</si>
  <si>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</si>
  <si>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</si>
  <si>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</si>
  <si>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</si>
  <si>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</si>
  <si>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</si>
  <si>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</si>
  <si>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</si>
  <si>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</si>
  <si>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</si>
  <si>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</si>
  <si>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</si>
  <si>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</si>
  <si>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</si>
  <si>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</si>
  <si>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</si>
  <si>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</si>
  <si>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</si>
  <si>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Сумма на 2020 год, руб</t>
  </si>
  <si>
    <t>08 0 01 00040</t>
  </si>
  <si>
    <t>02 0 01 00040</t>
  </si>
  <si>
    <t>01 0 03 00040</t>
  </si>
  <si>
    <t>01 0 01 00040</t>
  </si>
  <si>
    <t>01 0 02 00000</t>
  </si>
  <si>
    <t>11 0 02 9162Н</t>
  </si>
  <si>
    <t>02 0 02 S034Г</t>
  </si>
  <si>
    <t>Осуществление полномочий по составлению списков кандидатов в присяжные заседатели федеральных судов общей юрисдикции в Российской Федерации (Иные межбюджетные трансферты)</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</si>
  <si>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</si>
  <si>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</si>
  <si>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</si>
  <si>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</si>
  <si>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</si>
  <si>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«Улучшение условий и охраны труда                                                         в Пучежском муниципальном районе»</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</si>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</sst>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 numFmtId="184" formatCode="#,##0.00000"/>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9">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3" fillId="24"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24" borderId="12" xfId="0" applyFont="1" applyFill="1" applyBorder="1" applyAlignment="1">
      <alignment vertical="center"/>
    </xf>
    <xf numFmtId="0" fontId="14" fillId="24"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2" fillId="24" borderId="12" xfId="0" applyFont="1" applyFill="1" applyBorder="1" applyAlignment="1">
      <alignment horizontal="justify" vertical="center" wrapText="1"/>
    </xf>
    <xf numFmtId="0" fontId="1" fillId="24" borderId="12" xfId="0" applyFont="1" applyFill="1" applyBorder="1" applyAlignment="1">
      <alignment horizontal="center" wrapText="1"/>
    </xf>
    <xf numFmtId="4" fontId="1" fillId="22" borderId="12" xfId="0" applyNumberFormat="1" applyFont="1" applyFill="1" applyBorder="1" applyAlignment="1">
      <alignment horizontal="center"/>
    </xf>
    <xf numFmtId="4" fontId="2" fillId="24" borderId="12" xfId="0" applyNumberFormat="1" applyFont="1" applyFill="1" applyBorder="1" applyAlignment="1">
      <alignment horizontal="center"/>
    </xf>
    <xf numFmtId="4" fontId="0" fillId="0" borderId="0" xfId="0" applyNumberFormat="1" applyAlignment="1">
      <alignment horizontal="center"/>
    </xf>
    <xf numFmtId="4" fontId="2" fillId="0" borderId="12" xfId="61" applyNumberFormat="1" applyFont="1" applyFill="1" applyBorder="1" applyAlignment="1">
      <alignment horizontal="center"/>
    </xf>
    <xf numFmtId="4" fontId="2" fillId="0" borderId="12" xfId="61" applyNumberFormat="1" applyFont="1" applyFill="1" applyBorder="1" applyAlignment="1">
      <alignment horizontal="center" vertical="center"/>
    </xf>
    <xf numFmtId="0" fontId="6" fillId="22" borderId="12" xfId="0" applyFont="1" applyFill="1" applyBorder="1" applyAlignment="1">
      <alignment horizontal="justify" vertical="center" wrapText="1"/>
    </xf>
    <xf numFmtId="0" fontId="1" fillId="0" borderId="13" xfId="0" applyFont="1" applyFill="1" applyBorder="1" applyAlignment="1">
      <alignment horizontal="center" wrapText="1"/>
    </xf>
    <xf numFmtId="4" fontId="1" fillId="0" borderId="12" xfId="0" applyNumberFormat="1" applyFont="1" applyBorder="1" applyAlignment="1">
      <alignment horizontal="center" vertical="center"/>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1"/>
  <sheetViews>
    <sheetView tabSelected="1" zoomScalePageLayoutView="0" workbookViewId="0" topLeftCell="A1">
      <selection activeCell="I8" sqref="I8"/>
    </sheetView>
  </sheetViews>
  <sheetFormatPr defaultColWidth="9.00390625" defaultRowHeight="12.75"/>
  <cols>
    <col min="1" max="1" width="83.125" style="19" customWidth="1"/>
    <col min="2" max="2" width="17.625" style="2" customWidth="1"/>
    <col min="3" max="3" width="7.375" style="2" customWidth="1"/>
    <col min="4" max="4" width="18.00390625" style="26" customWidth="1"/>
    <col min="5" max="5" width="14.375" style="26" customWidth="1"/>
    <col min="6" max="6" width="16.375" style="26" customWidth="1"/>
    <col min="7" max="7" width="17.00390625" style="0" customWidth="1"/>
    <col min="9" max="9" width="13.875" style="0" bestFit="1" customWidth="1"/>
  </cols>
  <sheetData>
    <row r="1" spans="1:7" ht="45" customHeight="1">
      <c r="A1" s="40"/>
      <c r="B1" s="78" t="s">
        <v>69</v>
      </c>
      <c r="C1" s="78"/>
      <c r="D1" s="78"/>
      <c r="E1" s="78"/>
      <c r="F1" s="78"/>
      <c r="G1" s="78"/>
    </row>
    <row r="3" spans="1:7" ht="12.75" customHeight="1">
      <c r="A3" s="77" t="s">
        <v>155</v>
      </c>
      <c r="B3" s="77"/>
      <c r="C3" s="77"/>
      <c r="D3" s="77"/>
      <c r="E3" s="77"/>
      <c r="F3" s="77"/>
      <c r="G3" s="77"/>
    </row>
    <row r="4" spans="1:9" ht="66.75" customHeight="1">
      <c r="A4" s="77"/>
      <c r="B4" s="77"/>
      <c r="C4" s="77"/>
      <c r="D4" s="77"/>
      <c r="E4" s="77"/>
      <c r="F4" s="77"/>
      <c r="G4" s="77"/>
      <c r="I4" s="65"/>
    </row>
    <row r="5" spans="1:3" ht="15.75" customHeight="1">
      <c r="A5" s="41"/>
      <c r="B5" s="1"/>
      <c r="C5" s="1"/>
    </row>
    <row r="6" spans="1:7" s="12" customFormat="1" ht="51" customHeight="1">
      <c r="A6" s="10" t="s">
        <v>178</v>
      </c>
      <c r="B6" s="11" t="s">
        <v>184</v>
      </c>
      <c r="C6" s="11" t="s">
        <v>185</v>
      </c>
      <c r="D6" s="27" t="s">
        <v>209</v>
      </c>
      <c r="E6" s="27" t="s">
        <v>84</v>
      </c>
      <c r="F6" s="27" t="s">
        <v>85</v>
      </c>
      <c r="G6" s="27" t="s">
        <v>98</v>
      </c>
    </row>
    <row r="7" spans="1:7" ht="39" customHeight="1">
      <c r="A7" s="24" t="s">
        <v>200</v>
      </c>
      <c r="B7" s="3" t="s">
        <v>206</v>
      </c>
      <c r="C7" s="9"/>
      <c r="D7" s="16">
        <f>D8+D16+D26+D30+D33+D35+D40</f>
        <v>102054202.7</v>
      </c>
      <c r="E7" s="16">
        <f>E8+E16+E26+E30+E33+E35+E40</f>
        <v>0</v>
      </c>
      <c r="F7" s="16">
        <f>D7+E7</f>
        <v>102054202.7</v>
      </c>
      <c r="G7" s="16">
        <f>G8+G16+G26+G30+G33+G35+G40</f>
        <v>103820954.48</v>
      </c>
    </row>
    <row r="8" spans="1:7" ht="31.5" customHeight="1">
      <c r="A8" s="42" t="s">
        <v>204</v>
      </c>
      <c r="B8" s="29" t="s">
        <v>181</v>
      </c>
      <c r="C8" s="30"/>
      <c r="D8" s="31">
        <f>SUM(D9:D15)</f>
        <v>39641392.44</v>
      </c>
      <c r="E8" s="31">
        <f>SUM(E9:E15)</f>
        <v>0</v>
      </c>
      <c r="F8" s="31">
        <f aca="true" t="shared" si="0" ref="F8:F71">D8+E8</f>
        <v>39641392.44</v>
      </c>
      <c r="G8" s="31">
        <f>SUM(G9:G15)</f>
        <v>40605687.84</v>
      </c>
    </row>
    <row r="9" spans="1:9" ht="64.5" customHeight="1">
      <c r="A9" s="43" t="s">
        <v>179</v>
      </c>
      <c r="B9" s="4" t="s">
        <v>180</v>
      </c>
      <c r="C9" s="4">
        <v>100</v>
      </c>
      <c r="D9" s="14">
        <v>5724625.6</v>
      </c>
      <c r="E9" s="14"/>
      <c r="F9" s="72">
        <f t="shared" si="0"/>
        <v>5724625.6</v>
      </c>
      <c r="G9" s="14">
        <v>5724600</v>
      </c>
      <c r="I9" s="60"/>
    </row>
    <row r="10" spans="1:9" ht="45.75" customHeight="1">
      <c r="A10" s="43" t="s">
        <v>182</v>
      </c>
      <c r="B10" s="4" t="s">
        <v>180</v>
      </c>
      <c r="C10" s="4">
        <v>200</v>
      </c>
      <c r="D10" s="14">
        <v>6416691</v>
      </c>
      <c r="E10" s="14"/>
      <c r="F10" s="72">
        <f>D10+E10</f>
        <v>6416691</v>
      </c>
      <c r="G10" s="14">
        <v>6416600</v>
      </c>
      <c r="I10" s="60"/>
    </row>
    <row r="11" spans="1:7" ht="31.5" customHeight="1">
      <c r="A11" s="43" t="s">
        <v>183</v>
      </c>
      <c r="B11" s="4" t="s">
        <v>180</v>
      </c>
      <c r="C11" s="4">
        <v>800</v>
      </c>
      <c r="D11" s="14">
        <v>133400</v>
      </c>
      <c r="E11" s="14"/>
      <c r="F11" s="72">
        <f t="shared" si="0"/>
        <v>133400</v>
      </c>
      <c r="G11" s="14">
        <v>133400</v>
      </c>
    </row>
    <row r="12" spans="1:7" ht="49.5" customHeight="1">
      <c r="A12" s="43" t="s">
        <v>82</v>
      </c>
      <c r="B12" s="4" t="s">
        <v>213</v>
      </c>
      <c r="C12" s="4">
        <v>200</v>
      </c>
      <c r="D12" s="14">
        <v>128155.84</v>
      </c>
      <c r="E12" s="14"/>
      <c r="F12" s="72">
        <f t="shared" si="0"/>
        <v>128155.84</v>
      </c>
      <c r="G12" s="14">
        <v>128155.84</v>
      </c>
    </row>
    <row r="13" spans="1:7" ht="180" customHeight="1">
      <c r="A13" s="43" t="s">
        <v>202</v>
      </c>
      <c r="B13" s="4" t="s">
        <v>203</v>
      </c>
      <c r="C13" s="4">
        <v>100</v>
      </c>
      <c r="D13" s="14">
        <v>20884630</v>
      </c>
      <c r="E13" s="14"/>
      <c r="F13" s="72">
        <f t="shared" si="0"/>
        <v>20884630</v>
      </c>
      <c r="G13" s="14">
        <v>21849042</v>
      </c>
    </row>
    <row r="14" spans="1:7" ht="144" customHeight="1">
      <c r="A14" s="43" t="s">
        <v>41</v>
      </c>
      <c r="B14" s="4" t="s">
        <v>203</v>
      </c>
      <c r="C14" s="4">
        <v>200</v>
      </c>
      <c r="D14" s="14">
        <v>83490</v>
      </c>
      <c r="E14" s="14"/>
      <c r="F14" s="72">
        <f t="shared" si="0"/>
        <v>83490</v>
      </c>
      <c r="G14" s="14">
        <v>83490</v>
      </c>
    </row>
    <row r="15" spans="1:7" ht="48" customHeight="1">
      <c r="A15" s="43" t="s">
        <v>42</v>
      </c>
      <c r="B15" s="4" t="s">
        <v>43</v>
      </c>
      <c r="C15" s="4">
        <v>200</v>
      </c>
      <c r="D15" s="14">
        <f>1221800+5048600</f>
        <v>6270400</v>
      </c>
      <c r="E15" s="14"/>
      <c r="F15" s="72">
        <f t="shared" si="0"/>
        <v>6270400</v>
      </c>
      <c r="G15" s="14">
        <v>6270400</v>
      </c>
    </row>
    <row r="16" spans="1:7" ht="31.5" customHeight="1">
      <c r="A16" s="42" t="s">
        <v>205</v>
      </c>
      <c r="B16" s="29" t="s">
        <v>214</v>
      </c>
      <c r="C16" s="6"/>
      <c r="D16" s="32">
        <f>SUM(D17:D25)</f>
        <v>52628901</v>
      </c>
      <c r="E16" s="32"/>
      <c r="F16" s="31">
        <f t="shared" si="0"/>
        <v>52628901</v>
      </c>
      <c r="G16" s="32">
        <f>SUM(G17:G25)</f>
        <v>53857272</v>
      </c>
    </row>
    <row r="17" spans="1:7" ht="72" customHeight="1">
      <c r="A17" s="43" t="s">
        <v>44</v>
      </c>
      <c r="B17" s="4" t="s">
        <v>237</v>
      </c>
      <c r="C17" s="4">
        <v>100</v>
      </c>
      <c r="D17" s="14">
        <v>2816798.88</v>
      </c>
      <c r="E17" s="14"/>
      <c r="F17" s="72">
        <f t="shared" si="0"/>
        <v>2816798.88</v>
      </c>
      <c r="G17" s="14">
        <v>2810500</v>
      </c>
    </row>
    <row r="18" spans="1:7" ht="48" customHeight="1">
      <c r="A18" s="43" t="s">
        <v>47</v>
      </c>
      <c r="B18" s="4" t="s">
        <v>237</v>
      </c>
      <c r="C18" s="4">
        <v>200</v>
      </c>
      <c r="D18" s="14">
        <f>4416388.8+851400</f>
        <v>5267788.8</v>
      </c>
      <c r="E18" s="14"/>
      <c r="F18" s="72">
        <f t="shared" si="0"/>
        <v>5267788.8</v>
      </c>
      <c r="G18" s="14">
        <v>5130000</v>
      </c>
    </row>
    <row r="19" spans="1:7" ht="48.75" customHeight="1">
      <c r="A19" s="43" t="s">
        <v>116</v>
      </c>
      <c r="B19" s="4" t="s">
        <v>237</v>
      </c>
      <c r="C19" s="4">
        <v>600</v>
      </c>
      <c r="D19" s="14">
        <v>11313753.32</v>
      </c>
      <c r="E19" s="14"/>
      <c r="F19" s="72">
        <f t="shared" si="0"/>
        <v>11313753.32</v>
      </c>
      <c r="G19" s="14">
        <v>11121500</v>
      </c>
    </row>
    <row r="20" spans="1:7" ht="32.25" customHeight="1">
      <c r="A20" s="43" t="s">
        <v>48</v>
      </c>
      <c r="B20" s="4" t="s">
        <v>237</v>
      </c>
      <c r="C20" s="4">
        <v>800</v>
      </c>
      <c r="D20" s="14">
        <v>44400</v>
      </c>
      <c r="E20" s="14"/>
      <c r="F20" s="72">
        <f t="shared" si="0"/>
        <v>44400</v>
      </c>
      <c r="G20" s="14">
        <v>44400</v>
      </c>
    </row>
    <row r="21" spans="1:7" ht="48.75" customHeight="1">
      <c r="A21" s="43" t="s">
        <v>118</v>
      </c>
      <c r="B21" s="4" t="s">
        <v>115</v>
      </c>
      <c r="C21" s="4">
        <v>200</v>
      </c>
      <c r="D21" s="14">
        <v>72200</v>
      </c>
      <c r="E21" s="14"/>
      <c r="F21" s="72">
        <f t="shared" si="0"/>
        <v>72200</v>
      </c>
      <c r="G21" s="14">
        <v>72200</v>
      </c>
    </row>
    <row r="22" spans="1:9" ht="46.5" customHeight="1">
      <c r="A22" s="43" t="s">
        <v>117</v>
      </c>
      <c r="B22" s="4" t="s">
        <v>115</v>
      </c>
      <c r="C22" s="4">
        <v>600</v>
      </c>
      <c r="D22" s="14">
        <v>77200</v>
      </c>
      <c r="E22" s="14"/>
      <c r="F22" s="72">
        <f t="shared" si="0"/>
        <v>77200</v>
      </c>
      <c r="G22" s="14">
        <v>77200</v>
      </c>
      <c r="I22" s="60"/>
    </row>
    <row r="23" spans="1:7" ht="158.25" customHeight="1">
      <c r="A23" s="43" t="s">
        <v>49</v>
      </c>
      <c r="B23" s="4" t="s">
        <v>236</v>
      </c>
      <c r="C23" s="4">
        <v>100</v>
      </c>
      <c r="D23" s="14">
        <v>14258322</v>
      </c>
      <c r="E23" s="14"/>
      <c r="F23" s="72">
        <f t="shared" si="0"/>
        <v>14258322</v>
      </c>
      <c r="G23" s="14">
        <v>14923080</v>
      </c>
    </row>
    <row r="24" spans="1:7" ht="126" customHeight="1">
      <c r="A24" s="43" t="s">
        <v>50</v>
      </c>
      <c r="B24" s="4" t="s">
        <v>236</v>
      </c>
      <c r="C24" s="4">
        <v>200</v>
      </c>
      <c r="D24" s="15">
        <v>96180</v>
      </c>
      <c r="E24" s="15"/>
      <c r="F24" s="72">
        <f t="shared" si="0"/>
        <v>96180</v>
      </c>
      <c r="G24" s="15">
        <v>96180</v>
      </c>
    </row>
    <row r="25" spans="1:7" ht="141.75" customHeight="1">
      <c r="A25" s="43" t="s">
        <v>235</v>
      </c>
      <c r="B25" s="4" t="s">
        <v>236</v>
      </c>
      <c r="C25" s="4">
        <v>600</v>
      </c>
      <c r="D25" s="13">
        <v>18682258</v>
      </c>
      <c r="E25" s="13"/>
      <c r="F25" s="72">
        <f t="shared" si="0"/>
        <v>18682258</v>
      </c>
      <c r="G25" s="13">
        <v>19582212</v>
      </c>
    </row>
    <row r="26" spans="1:7" ht="31.5" customHeight="1">
      <c r="A26" s="42" t="s">
        <v>250</v>
      </c>
      <c r="B26" s="29" t="s">
        <v>251</v>
      </c>
      <c r="C26" s="29"/>
      <c r="D26" s="32">
        <f>SUM(D27:D29)</f>
        <v>3416484.62</v>
      </c>
      <c r="E26" s="32"/>
      <c r="F26" s="31">
        <f t="shared" si="0"/>
        <v>3416484.62</v>
      </c>
      <c r="G26" s="32">
        <f>SUM(G27:G29)</f>
        <v>3026730</v>
      </c>
    </row>
    <row r="27" spans="1:7" ht="48" customHeight="1">
      <c r="A27" s="43" t="s">
        <v>191</v>
      </c>
      <c r="B27" s="4" t="s">
        <v>53</v>
      </c>
      <c r="C27" s="4">
        <v>600</v>
      </c>
      <c r="D27" s="14">
        <f>3400284.62-50000</f>
        <v>3350284.62</v>
      </c>
      <c r="E27" s="14"/>
      <c r="F27" s="72">
        <f t="shared" si="0"/>
        <v>3350284.62</v>
      </c>
      <c r="G27" s="14">
        <v>2960530</v>
      </c>
    </row>
    <row r="28" spans="1:7" ht="48" customHeight="1">
      <c r="A28" s="43" t="s">
        <v>83</v>
      </c>
      <c r="B28" s="4" t="s">
        <v>212</v>
      </c>
      <c r="C28" s="4">
        <v>600</v>
      </c>
      <c r="D28" s="14">
        <v>16200</v>
      </c>
      <c r="E28" s="14"/>
      <c r="F28" s="72">
        <f t="shared" si="0"/>
        <v>16200</v>
      </c>
      <c r="G28" s="14">
        <v>16200</v>
      </c>
    </row>
    <row r="29" spans="1:7" ht="78.75" customHeight="1">
      <c r="A29" s="43" t="s">
        <v>52</v>
      </c>
      <c r="B29" s="4" t="s">
        <v>54</v>
      </c>
      <c r="C29" s="4">
        <v>600</v>
      </c>
      <c r="D29" s="14">
        <v>50000</v>
      </c>
      <c r="E29" s="14"/>
      <c r="F29" s="72">
        <f t="shared" si="0"/>
        <v>50000</v>
      </c>
      <c r="G29" s="14">
        <v>50000</v>
      </c>
    </row>
    <row r="30" spans="1:7" ht="18" customHeight="1">
      <c r="A30" s="42" t="s">
        <v>226</v>
      </c>
      <c r="B30" s="29" t="s">
        <v>227</v>
      </c>
      <c r="C30" s="29"/>
      <c r="D30" s="32">
        <f>SUM(D31:D32)</f>
        <v>323400</v>
      </c>
      <c r="E30" s="32"/>
      <c r="F30" s="31">
        <f t="shared" si="0"/>
        <v>323400</v>
      </c>
      <c r="G30" s="32">
        <f>SUM(G31:G32)</f>
        <v>323400</v>
      </c>
    </row>
    <row r="31" spans="1:7" ht="46.5" customHeight="1">
      <c r="A31" s="43" t="s">
        <v>285</v>
      </c>
      <c r="B31" s="4" t="s">
        <v>286</v>
      </c>
      <c r="C31" s="4">
        <v>200</v>
      </c>
      <c r="D31" s="14">
        <v>300300</v>
      </c>
      <c r="E31" s="14"/>
      <c r="F31" s="72">
        <f t="shared" si="0"/>
        <v>300300</v>
      </c>
      <c r="G31" s="14">
        <v>300300</v>
      </c>
    </row>
    <row r="32" spans="1:7" ht="63" customHeight="1">
      <c r="A32" s="43" t="s">
        <v>96</v>
      </c>
      <c r="B32" s="4" t="s">
        <v>97</v>
      </c>
      <c r="C32" s="4">
        <v>200</v>
      </c>
      <c r="D32" s="14">
        <v>23100</v>
      </c>
      <c r="E32" s="14"/>
      <c r="F32" s="72">
        <f t="shared" si="0"/>
        <v>23100</v>
      </c>
      <c r="G32" s="14">
        <v>23100</v>
      </c>
    </row>
    <row r="33" spans="1:7" ht="46.5" customHeight="1">
      <c r="A33" s="42" t="s">
        <v>228</v>
      </c>
      <c r="B33" s="29" t="s">
        <v>229</v>
      </c>
      <c r="C33" s="29"/>
      <c r="D33" s="32">
        <f>SUM(D34:D34)</f>
        <v>400000</v>
      </c>
      <c r="E33" s="32"/>
      <c r="F33" s="31">
        <f t="shared" si="0"/>
        <v>400000</v>
      </c>
      <c r="G33" s="32">
        <f>SUM(G34:G34)</f>
        <v>400000</v>
      </c>
    </row>
    <row r="34" spans="1:7" ht="78.75" customHeight="1">
      <c r="A34" s="44" t="s">
        <v>142</v>
      </c>
      <c r="B34" s="38" t="s">
        <v>143</v>
      </c>
      <c r="C34" s="4">
        <v>600</v>
      </c>
      <c r="D34" s="13">
        <v>400000</v>
      </c>
      <c r="E34" s="13"/>
      <c r="F34" s="72">
        <f t="shared" si="0"/>
        <v>400000</v>
      </c>
      <c r="G34" s="13">
        <v>400000</v>
      </c>
    </row>
    <row r="35" spans="1:7" ht="32.25" customHeight="1">
      <c r="A35" s="42" t="s">
        <v>230</v>
      </c>
      <c r="B35" s="29" t="s">
        <v>231</v>
      </c>
      <c r="C35" s="29"/>
      <c r="D35" s="32">
        <f>SUM(D36:D39)</f>
        <v>2731264.64</v>
      </c>
      <c r="E35" s="32"/>
      <c r="F35" s="31">
        <f t="shared" si="0"/>
        <v>2731264.64</v>
      </c>
      <c r="G35" s="32">
        <f>SUM(G36:G39)</f>
        <v>2731264.64</v>
      </c>
    </row>
    <row r="36" spans="1:7" ht="95.25" customHeight="1">
      <c r="A36" s="43" t="s">
        <v>77</v>
      </c>
      <c r="B36" s="4" t="s">
        <v>270</v>
      </c>
      <c r="C36" s="4">
        <v>200</v>
      </c>
      <c r="D36" s="14">
        <v>392770</v>
      </c>
      <c r="E36" s="14"/>
      <c r="F36" s="72">
        <f t="shared" si="0"/>
        <v>392770</v>
      </c>
      <c r="G36" s="14">
        <v>392770</v>
      </c>
    </row>
    <row r="37" spans="1:7" ht="66" customHeight="1">
      <c r="A37" s="43" t="s">
        <v>271</v>
      </c>
      <c r="B37" s="4" t="s">
        <v>272</v>
      </c>
      <c r="C37" s="4">
        <v>300</v>
      </c>
      <c r="D37" s="14">
        <v>919294.64</v>
      </c>
      <c r="E37" s="14"/>
      <c r="F37" s="72">
        <f t="shared" si="0"/>
        <v>919294.64</v>
      </c>
      <c r="G37" s="14">
        <v>919294.64</v>
      </c>
    </row>
    <row r="38" spans="1:7" ht="62.25" customHeight="1">
      <c r="A38" s="43" t="s">
        <v>154</v>
      </c>
      <c r="B38" s="4" t="s">
        <v>51</v>
      </c>
      <c r="C38" s="4">
        <v>200</v>
      </c>
      <c r="D38" s="14">
        <v>388500</v>
      </c>
      <c r="E38" s="14"/>
      <c r="F38" s="72">
        <f t="shared" si="0"/>
        <v>388500</v>
      </c>
      <c r="G38" s="14">
        <v>388500</v>
      </c>
    </row>
    <row r="39" spans="1:7" ht="62.25" customHeight="1">
      <c r="A39" s="43" t="s">
        <v>234</v>
      </c>
      <c r="B39" s="4" t="s">
        <v>51</v>
      </c>
      <c r="C39" s="4">
        <v>600</v>
      </c>
      <c r="D39" s="14">
        <v>1030700</v>
      </c>
      <c r="E39" s="14"/>
      <c r="F39" s="72">
        <f t="shared" si="0"/>
        <v>1030700</v>
      </c>
      <c r="G39" s="14">
        <v>1030700</v>
      </c>
    </row>
    <row r="40" spans="1:7" ht="33" customHeight="1">
      <c r="A40" s="42" t="s">
        <v>67</v>
      </c>
      <c r="B40" s="29" t="s">
        <v>68</v>
      </c>
      <c r="C40" s="29"/>
      <c r="D40" s="32">
        <f>SUM(D41:D43)</f>
        <v>2912760</v>
      </c>
      <c r="E40" s="32"/>
      <c r="F40" s="31">
        <f t="shared" si="0"/>
        <v>2912760</v>
      </c>
      <c r="G40" s="32">
        <f>SUM(G41:G43)</f>
        <v>2876600</v>
      </c>
    </row>
    <row r="41" spans="1:7" ht="79.5" customHeight="1">
      <c r="A41" s="43" t="s">
        <v>303</v>
      </c>
      <c r="B41" s="4" t="s">
        <v>294</v>
      </c>
      <c r="C41" s="4">
        <v>100</v>
      </c>
      <c r="D41" s="14">
        <v>2291500</v>
      </c>
      <c r="E41" s="14"/>
      <c r="F41" s="72">
        <f t="shared" si="0"/>
        <v>2291500</v>
      </c>
      <c r="G41" s="14">
        <v>2260000</v>
      </c>
    </row>
    <row r="42" spans="1:7" ht="63" customHeight="1">
      <c r="A42" s="43" t="s">
        <v>0</v>
      </c>
      <c r="B42" s="4" t="s">
        <v>294</v>
      </c>
      <c r="C42" s="4">
        <v>200</v>
      </c>
      <c r="D42" s="14">
        <v>614660</v>
      </c>
      <c r="E42" s="14"/>
      <c r="F42" s="72">
        <f t="shared" si="0"/>
        <v>614660</v>
      </c>
      <c r="G42" s="14">
        <v>610000</v>
      </c>
    </row>
    <row r="43" spans="1:7" ht="47.25" customHeight="1">
      <c r="A43" s="43" t="s">
        <v>55</v>
      </c>
      <c r="B43" s="4" t="s">
        <v>294</v>
      </c>
      <c r="C43" s="4">
        <v>800</v>
      </c>
      <c r="D43" s="14">
        <v>6600</v>
      </c>
      <c r="E43" s="14"/>
      <c r="F43" s="72">
        <f t="shared" si="0"/>
        <v>6600</v>
      </c>
      <c r="G43" s="14">
        <v>6600</v>
      </c>
    </row>
    <row r="44" spans="1:7" s="19" customFormat="1" ht="39" customHeight="1">
      <c r="A44" s="17" t="s">
        <v>194</v>
      </c>
      <c r="B44" s="18" t="s">
        <v>119</v>
      </c>
      <c r="C44" s="18"/>
      <c r="D44" s="20">
        <f>D45+D49+D60+D65</f>
        <v>28595168</v>
      </c>
      <c r="E44" s="20"/>
      <c r="F44" s="16">
        <f t="shared" si="0"/>
        <v>28595168</v>
      </c>
      <c r="G44" s="20">
        <f>G45+G49+G60+G65</f>
        <v>27563250</v>
      </c>
    </row>
    <row r="45" spans="1:7" s="19" customFormat="1" ht="63" customHeight="1">
      <c r="A45" s="45" t="s">
        <v>252</v>
      </c>
      <c r="B45" s="29" t="s">
        <v>253</v>
      </c>
      <c r="C45" s="29"/>
      <c r="D45" s="31">
        <f>SUM(D46:D48)</f>
        <v>5407479.6</v>
      </c>
      <c r="E45" s="31"/>
      <c r="F45" s="31">
        <f t="shared" si="0"/>
        <v>5407479.6</v>
      </c>
      <c r="G45" s="31">
        <f>SUM(G46:G48)</f>
        <v>5397200</v>
      </c>
    </row>
    <row r="46" spans="1:7" ht="64.5" customHeight="1">
      <c r="A46" s="46" t="s">
        <v>76</v>
      </c>
      <c r="B46" s="4" t="s">
        <v>120</v>
      </c>
      <c r="C46" s="4">
        <v>600</v>
      </c>
      <c r="D46" s="14">
        <f>5381279.6-70000</f>
        <v>5311279.6</v>
      </c>
      <c r="E46" s="14"/>
      <c r="F46" s="72">
        <f t="shared" si="0"/>
        <v>5311279.6</v>
      </c>
      <c r="G46" s="14">
        <v>5301000</v>
      </c>
    </row>
    <row r="47" spans="1:7" ht="54" customHeight="1">
      <c r="A47" s="43" t="s">
        <v>83</v>
      </c>
      <c r="B47" s="4" t="s">
        <v>211</v>
      </c>
      <c r="C47" s="4">
        <v>600</v>
      </c>
      <c r="D47" s="14">
        <v>26200</v>
      </c>
      <c r="E47" s="14"/>
      <c r="F47" s="72">
        <f t="shared" si="0"/>
        <v>26200</v>
      </c>
      <c r="G47" s="14">
        <v>26200</v>
      </c>
    </row>
    <row r="48" spans="1:7" ht="63" customHeight="1">
      <c r="A48" s="43" t="s">
        <v>99</v>
      </c>
      <c r="B48" s="4" t="s">
        <v>121</v>
      </c>
      <c r="C48" s="4">
        <v>600</v>
      </c>
      <c r="D48" s="14">
        <v>70000</v>
      </c>
      <c r="E48" s="14"/>
      <c r="F48" s="72">
        <f t="shared" si="0"/>
        <v>70000</v>
      </c>
      <c r="G48" s="14">
        <v>70000</v>
      </c>
    </row>
    <row r="49" spans="1:7" ht="30" customHeight="1">
      <c r="A49" s="42" t="s">
        <v>254</v>
      </c>
      <c r="B49" s="29" t="s">
        <v>255</v>
      </c>
      <c r="C49" s="29"/>
      <c r="D49" s="32">
        <f>SUM(D50:D59)</f>
        <v>15941700</v>
      </c>
      <c r="E49" s="32"/>
      <c r="F49" s="31">
        <f t="shared" si="0"/>
        <v>15941700</v>
      </c>
      <c r="G49" s="32">
        <f>SUM(G50:G59)</f>
        <v>16072000</v>
      </c>
    </row>
    <row r="50" spans="1:7" ht="80.25" customHeight="1">
      <c r="A50" s="46" t="s">
        <v>122</v>
      </c>
      <c r="B50" s="4" t="s">
        <v>134</v>
      </c>
      <c r="C50" s="4">
        <v>600</v>
      </c>
      <c r="D50" s="14">
        <v>9012200</v>
      </c>
      <c r="E50" s="14"/>
      <c r="F50" s="72">
        <f t="shared" si="0"/>
        <v>9012200</v>
      </c>
      <c r="G50" s="14">
        <v>9142500</v>
      </c>
    </row>
    <row r="51" spans="1:7" ht="110.25" customHeight="1">
      <c r="A51" s="56" t="s">
        <v>242</v>
      </c>
      <c r="B51" s="4" t="s">
        <v>216</v>
      </c>
      <c r="C51" s="4">
        <v>600</v>
      </c>
      <c r="D51" s="14">
        <v>64500</v>
      </c>
      <c r="E51" s="14"/>
      <c r="F51" s="72">
        <f t="shared" si="0"/>
        <v>64500</v>
      </c>
      <c r="G51" s="14">
        <v>64500</v>
      </c>
    </row>
    <row r="52" spans="1:7" ht="93" customHeight="1">
      <c r="A52" s="46" t="s">
        <v>124</v>
      </c>
      <c r="B52" s="4" t="s">
        <v>123</v>
      </c>
      <c r="C52" s="4">
        <v>600</v>
      </c>
      <c r="D52" s="14">
        <v>876800</v>
      </c>
      <c r="E52" s="14"/>
      <c r="F52" s="72">
        <f t="shared" si="0"/>
        <v>876800</v>
      </c>
      <c r="G52" s="14">
        <v>876800</v>
      </c>
    </row>
    <row r="53" spans="1:7" ht="112.5" customHeight="1">
      <c r="A53" s="46" t="s">
        <v>19</v>
      </c>
      <c r="B53" s="4" t="s">
        <v>161</v>
      </c>
      <c r="C53" s="4">
        <v>600</v>
      </c>
      <c r="D53" s="14">
        <v>55200</v>
      </c>
      <c r="E53" s="14"/>
      <c r="F53" s="72">
        <f t="shared" si="0"/>
        <v>55200</v>
      </c>
      <c r="G53" s="14">
        <v>55200</v>
      </c>
    </row>
    <row r="54" spans="1:7" ht="93.75" customHeight="1">
      <c r="A54" s="46" t="s">
        <v>149</v>
      </c>
      <c r="B54" s="4" t="s">
        <v>125</v>
      </c>
      <c r="C54" s="4">
        <v>600</v>
      </c>
      <c r="D54" s="14">
        <v>2020000</v>
      </c>
      <c r="E54" s="14"/>
      <c r="F54" s="72">
        <f t="shared" si="0"/>
        <v>2020000</v>
      </c>
      <c r="G54" s="14">
        <v>2020000</v>
      </c>
    </row>
    <row r="55" spans="1:7" ht="111" customHeight="1">
      <c r="A55" s="46" t="s">
        <v>12</v>
      </c>
      <c r="B55" s="4" t="s">
        <v>162</v>
      </c>
      <c r="C55" s="4">
        <v>600</v>
      </c>
      <c r="D55" s="14">
        <v>180000</v>
      </c>
      <c r="E55" s="14"/>
      <c r="F55" s="72">
        <f t="shared" si="0"/>
        <v>180000</v>
      </c>
      <c r="G55" s="14">
        <v>180000</v>
      </c>
    </row>
    <row r="56" spans="1:7" ht="93.75" customHeight="1">
      <c r="A56" s="46" t="s">
        <v>295</v>
      </c>
      <c r="B56" s="4" t="s">
        <v>150</v>
      </c>
      <c r="C56" s="4">
        <v>600</v>
      </c>
      <c r="D56" s="14">
        <v>1272700</v>
      </c>
      <c r="E56" s="14"/>
      <c r="F56" s="72">
        <f t="shared" si="0"/>
        <v>1272700</v>
      </c>
      <c r="G56" s="14">
        <v>1272700</v>
      </c>
    </row>
    <row r="57" spans="1:7" ht="109.5" customHeight="1">
      <c r="A57" s="46" t="s">
        <v>186</v>
      </c>
      <c r="B57" s="4" t="s">
        <v>163</v>
      </c>
      <c r="C57" s="4">
        <v>600</v>
      </c>
      <c r="D57" s="14">
        <v>110300</v>
      </c>
      <c r="E57" s="14"/>
      <c r="F57" s="72">
        <f t="shared" si="0"/>
        <v>110300</v>
      </c>
      <c r="G57" s="14">
        <v>110300</v>
      </c>
    </row>
    <row r="58" spans="1:7" ht="95.25" customHeight="1">
      <c r="A58" s="46" t="s">
        <v>156</v>
      </c>
      <c r="B58" s="4" t="s">
        <v>151</v>
      </c>
      <c r="C58" s="4">
        <v>600</v>
      </c>
      <c r="D58" s="14">
        <v>2350000</v>
      </c>
      <c r="E58" s="14"/>
      <c r="F58" s="72">
        <f t="shared" si="0"/>
        <v>2350000</v>
      </c>
      <c r="G58" s="14">
        <v>2350000</v>
      </c>
    </row>
    <row r="59" spans="1:7" ht="112.5" customHeight="1">
      <c r="A59" s="46" t="s">
        <v>224</v>
      </c>
      <c r="B59" s="4" t="s">
        <v>66</v>
      </c>
      <c r="C59" s="4">
        <v>600</v>
      </c>
      <c r="D59" s="14">
        <v>0</v>
      </c>
      <c r="E59" s="14"/>
      <c r="F59" s="72">
        <f t="shared" si="0"/>
        <v>0</v>
      </c>
      <c r="G59" s="14">
        <v>0</v>
      </c>
    </row>
    <row r="60" spans="1:7" ht="32.25" customHeight="1">
      <c r="A60" s="47" t="s">
        <v>256</v>
      </c>
      <c r="B60" s="29" t="s">
        <v>257</v>
      </c>
      <c r="C60" s="29"/>
      <c r="D60" s="32">
        <f>SUM(D61:D64)</f>
        <v>5161629.2</v>
      </c>
      <c r="E60" s="32"/>
      <c r="F60" s="31">
        <f t="shared" si="0"/>
        <v>5161629.2</v>
      </c>
      <c r="G60" s="32">
        <f>SUM(G61:G64)</f>
        <v>4533750</v>
      </c>
    </row>
    <row r="61" spans="1:7" ht="96" customHeight="1">
      <c r="A61" s="46" t="s">
        <v>165</v>
      </c>
      <c r="B61" s="4" t="s">
        <v>133</v>
      </c>
      <c r="C61" s="4">
        <v>600</v>
      </c>
      <c r="D61" s="14">
        <f>2182800+1150000</f>
        <v>3332800</v>
      </c>
      <c r="E61" s="14"/>
      <c r="F61" s="72">
        <f t="shared" si="0"/>
        <v>3332800</v>
      </c>
      <c r="G61" s="14">
        <f>2219250+1150000</f>
        <v>3369250</v>
      </c>
    </row>
    <row r="62" spans="1:7" ht="95.25" customHeight="1">
      <c r="A62" s="53" t="s">
        <v>152</v>
      </c>
      <c r="B62" s="54" t="s">
        <v>153</v>
      </c>
      <c r="C62" s="4">
        <v>600</v>
      </c>
      <c r="D62" s="14">
        <v>64500</v>
      </c>
      <c r="E62" s="14"/>
      <c r="F62" s="72">
        <f t="shared" si="0"/>
        <v>64500</v>
      </c>
      <c r="G62" s="14">
        <v>64500</v>
      </c>
    </row>
    <row r="63" spans="1:7" ht="77.25" customHeight="1">
      <c r="A63" s="53" t="s">
        <v>225</v>
      </c>
      <c r="B63" s="54" t="s">
        <v>1</v>
      </c>
      <c r="C63" s="4">
        <v>600</v>
      </c>
      <c r="D63" s="14">
        <v>1664329.2</v>
      </c>
      <c r="E63" s="14"/>
      <c r="F63" s="72">
        <f t="shared" si="0"/>
        <v>1664329.2</v>
      </c>
      <c r="G63" s="14">
        <v>1000000</v>
      </c>
    </row>
    <row r="64" spans="1:7" ht="63.75" customHeight="1">
      <c r="A64" s="46" t="s">
        <v>70</v>
      </c>
      <c r="B64" s="4" t="s">
        <v>196</v>
      </c>
      <c r="C64" s="4">
        <v>600</v>
      </c>
      <c r="D64" s="14">
        <v>100000</v>
      </c>
      <c r="E64" s="14"/>
      <c r="F64" s="72">
        <f t="shared" si="0"/>
        <v>100000</v>
      </c>
      <c r="G64" s="14">
        <v>100000</v>
      </c>
    </row>
    <row r="65" spans="1:7" ht="47.25" customHeight="1">
      <c r="A65" s="42" t="s">
        <v>258</v>
      </c>
      <c r="B65" s="29" t="s">
        <v>259</v>
      </c>
      <c r="C65" s="29"/>
      <c r="D65" s="32">
        <f>SUM(D66:D67)</f>
        <v>2084359.2</v>
      </c>
      <c r="E65" s="32"/>
      <c r="F65" s="31">
        <f t="shared" si="0"/>
        <v>2084359.2</v>
      </c>
      <c r="G65" s="32">
        <f>SUM(G66:G67)</f>
        <v>1560300</v>
      </c>
    </row>
    <row r="66" spans="1:7" ht="48" customHeight="1">
      <c r="A66" s="46" t="s">
        <v>166</v>
      </c>
      <c r="B66" s="4" t="s">
        <v>167</v>
      </c>
      <c r="C66" s="4">
        <v>600</v>
      </c>
      <c r="D66" s="14">
        <f>2084359.2-60000</f>
        <v>2024359.2</v>
      </c>
      <c r="E66" s="14"/>
      <c r="F66" s="72">
        <f t="shared" si="0"/>
        <v>2024359.2</v>
      </c>
      <c r="G66" s="14">
        <v>1500300</v>
      </c>
    </row>
    <row r="67" spans="1:7" ht="47.25" customHeight="1">
      <c r="A67" s="46" t="s">
        <v>45</v>
      </c>
      <c r="B67" s="54" t="s">
        <v>46</v>
      </c>
      <c r="C67" s="4">
        <v>600</v>
      </c>
      <c r="D67" s="14">
        <v>60000</v>
      </c>
      <c r="E67" s="14"/>
      <c r="F67" s="72">
        <f t="shared" si="0"/>
        <v>60000</v>
      </c>
      <c r="G67" s="14">
        <v>60000</v>
      </c>
    </row>
    <row r="68" spans="1:7" s="19" customFormat="1" ht="55.5" customHeight="1">
      <c r="A68" s="17" t="s">
        <v>56</v>
      </c>
      <c r="B68" s="18" t="s">
        <v>168</v>
      </c>
      <c r="C68" s="18"/>
      <c r="D68" s="20">
        <f>D69+D80+D87+D91+D95</f>
        <v>30053108.25</v>
      </c>
      <c r="E68" s="20"/>
      <c r="F68" s="16">
        <f t="shared" si="0"/>
        <v>30053108.25</v>
      </c>
      <c r="G68" s="20">
        <f>G69+G80+G87+G91+G95</f>
        <v>25331810</v>
      </c>
    </row>
    <row r="69" spans="1:7" s="19" customFormat="1" ht="32.25" customHeight="1">
      <c r="A69" s="45" t="s">
        <v>260</v>
      </c>
      <c r="B69" s="33" t="s">
        <v>261</v>
      </c>
      <c r="C69" s="33"/>
      <c r="D69" s="34">
        <f>SUM(D70:D79)</f>
        <v>3861730</v>
      </c>
      <c r="E69" s="34"/>
      <c r="F69" s="31">
        <f t="shared" si="0"/>
        <v>3861730</v>
      </c>
      <c r="G69" s="34">
        <f>SUM(G70:G79)</f>
        <v>3704830</v>
      </c>
    </row>
    <row r="70" spans="1:7" ht="32.25" customHeight="1">
      <c r="A70" s="46" t="s">
        <v>141</v>
      </c>
      <c r="B70" s="4" t="s">
        <v>169</v>
      </c>
      <c r="C70" s="4">
        <v>800</v>
      </c>
      <c r="D70" s="14">
        <v>100000</v>
      </c>
      <c r="E70" s="14"/>
      <c r="F70" s="72">
        <f t="shared" si="0"/>
        <v>100000</v>
      </c>
      <c r="G70" s="14">
        <v>100000</v>
      </c>
    </row>
    <row r="71" spans="1:7" ht="68.25" customHeight="1">
      <c r="A71" s="43" t="s">
        <v>170</v>
      </c>
      <c r="B71" s="4" t="s">
        <v>3</v>
      </c>
      <c r="C71" s="4">
        <v>100</v>
      </c>
      <c r="D71" s="14">
        <v>3356900</v>
      </c>
      <c r="E71" s="14"/>
      <c r="F71" s="72">
        <f t="shared" si="0"/>
        <v>3356900</v>
      </c>
      <c r="G71" s="14">
        <v>3200000</v>
      </c>
    </row>
    <row r="72" spans="1:7" ht="47.25" customHeight="1">
      <c r="A72" s="43" t="s">
        <v>2</v>
      </c>
      <c r="B72" s="4" t="s">
        <v>3</v>
      </c>
      <c r="C72" s="4">
        <v>200</v>
      </c>
      <c r="D72" s="14">
        <v>91530</v>
      </c>
      <c r="E72" s="14"/>
      <c r="F72" s="72">
        <f aca="true" t="shared" si="1" ref="F72:F139">D72+E72</f>
        <v>91530</v>
      </c>
      <c r="G72" s="14">
        <v>91530</v>
      </c>
    </row>
    <row r="73" spans="1:7" ht="30" customHeight="1">
      <c r="A73" s="43" t="s">
        <v>4</v>
      </c>
      <c r="B73" s="4" t="s">
        <v>3</v>
      </c>
      <c r="C73" s="4">
        <v>800</v>
      </c>
      <c r="D73" s="14">
        <v>100</v>
      </c>
      <c r="E73" s="14"/>
      <c r="F73" s="72">
        <f t="shared" si="1"/>
        <v>100</v>
      </c>
      <c r="G73" s="14">
        <v>100</v>
      </c>
    </row>
    <row r="74" spans="1:7" ht="61.5" customHeight="1">
      <c r="A74" s="43" t="s">
        <v>5</v>
      </c>
      <c r="B74" s="4" t="s">
        <v>6</v>
      </c>
      <c r="C74" s="4">
        <v>200</v>
      </c>
      <c r="D74" s="14">
        <f>101900+72400+53100</f>
        <v>227400</v>
      </c>
      <c r="E74" s="14"/>
      <c r="F74" s="72">
        <f t="shared" si="1"/>
        <v>227400</v>
      </c>
      <c r="G74" s="14">
        <v>227400</v>
      </c>
    </row>
    <row r="75" spans="1:7" ht="81" customHeight="1">
      <c r="A75" s="48" t="s">
        <v>11</v>
      </c>
      <c r="B75" s="4" t="s">
        <v>8</v>
      </c>
      <c r="C75" s="4">
        <v>100</v>
      </c>
      <c r="D75" s="14">
        <v>13300</v>
      </c>
      <c r="E75" s="14"/>
      <c r="F75" s="72">
        <f t="shared" si="1"/>
        <v>13300</v>
      </c>
      <c r="G75" s="14">
        <v>13300</v>
      </c>
    </row>
    <row r="76" spans="1:7" ht="81" customHeight="1">
      <c r="A76" s="48" t="s">
        <v>15</v>
      </c>
      <c r="B76" s="4" t="s">
        <v>9</v>
      </c>
      <c r="C76" s="4">
        <v>100</v>
      </c>
      <c r="D76" s="14">
        <v>32500</v>
      </c>
      <c r="E76" s="14"/>
      <c r="F76" s="72">
        <f t="shared" si="1"/>
        <v>32500</v>
      </c>
      <c r="G76" s="14">
        <v>32500</v>
      </c>
    </row>
    <row r="77" spans="1:7" ht="78.75" customHeight="1">
      <c r="A77" s="48" t="s">
        <v>16</v>
      </c>
      <c r="B77" s="4" t="s">
        <v>10</v>
      </c>
      <c r="C77" s="4">
        <v>100</v>
      </c>
      <c r="D77" s="14">
        <v>11800</v>
      </c>
      <c r="E77" s="14"/>
      <c r="F77" s="72">
        <f t="shared" si="1"/>
        <v>11800</v>
      </c>
      <c r="G77" s="14">
        <v>11800</v>
      </c>
    </row>
    <row r="78" spans="1:7" ht="78.75" customHeight="1">
      <c r="A78" s="48" t="s">
        <v>17</v>
      </c>
      <c r="B78" s="4" t="s">
        <v>7</v>
      </c>
      <c r="C78" s="4">
        <v>100</v>
      </c>
      <c r="D78" s="14">
        <v>22900</v>
      </c>
      <c r="E78" s="14"/>
      <c r="F78" s="72">
        <f t="shared" si="1"/>
        <v>22900</v>
      </c>
      <c r="G78" s="14">
        <v>22900</v>
      </c>
    </row>
    <row r="79" spans="1:7" ht="36" customHeight="1">
      <c r="A79" s="49" t="s">
        <v>207</v>
      </c>
      <c r="B79" s="4" t="s">
        <v>208</v>
      </c>
      <c r="C79" s="4">
        <v>700</v>
      </c>
      <c r="D79" s="14">
        <v>5300</v>
      </c>
      <c r="E79" s="14"/>
      <c r="F79" s="72">
        <f t="shared" si="1"/>
        <v>5300</v>
      </c>
      <c r="G79" s="14">
        <v>5300</v>
      </c>
    </row>
    <row r="80" spans="1:7" ht="48.75" customHeight="1">
      <c r="A80" s="42" t="s">
        <v>262</v>
      </c>
      <c r="B80" s="29" t="s">
        <v>263</v>
      </c>
      <c r="C80" s="29"/>
      <c r="D80" s="32">
        <f>SUM(D81:D86)</f>
        <v>1827580</v>
      </c>
      <c r="E80" s="32"/>
      <c r="F80" s="31">
        <f t="shared" si="1"/>
        <v>1827580</v>
      </c>
      <c r="G80" s="32">
        <f>SUM(G81:G86)</f>
        <v>1766480</v>
      </c>
    </row>
    <row r="81" spans="1:7" ht="62.25" customHeight="1">
      <c r="A81" s="43" t="s">
        <v>170</v>
      </c>
      <c r="B81" s="4" t="s">
        <v>18</v>
      </c>
      <c r="C81" s="4">
        <v>100</v>
      </c>
      <c r="D81" s="14">
        <v>1661100</v>
      </c>
      <c r="E81" s="14"/>
      <c r="F81" s="72">
        <f t="shared" si="1"/>
        <v>1661100</v>
      </c>
      <c r="G81" s="14">
        <v>1600000</v>
      </c>
    </row>
    <row r="82" spans="1:7" ht="47.25" customHeight="1">
      <c r="A82" s="43" t="s">
        <v>2</v>
      </c>
      <c r="B82" s="4" t="s">
        <v>18</v>
      </c>
      <c r="C82" s="4">
        <v>200</v>
      </c>
      <c r="D82" s="14">
        <v>115680</v>
      </c>
      <c r="E82" s="14"/>
      <c r="F82" s="72">
        <f t="shared" si="1"/>
        <v>115680</v>
      </c>
      <c r="G82" s="14">
        <v>115680</v>
      </c>
    </row>
    <row r="83" spans="1:7" ht="96" customHeight="1">
      <c r="A83" s="48" t="s">
        <v>187</v>
      </c>
      <c r="B83" s="4" t="s">
        <v>33</v>
      </c>
      <c r="C83" s="4">
        <v>100</v>
      </c>
      <c r="D83" s="14">
        <v>12700</v>
      </c>
      <c r="E83" s="14"/>
      <c r="F83" s="72">
        <f t="shared" si="1"/>
        <v>12700</v>
      </c>
      <c r="G83" s="14">
        <v>12700</v>
      </c>
    </row>
    <row r="84" spans="1:7" ht="96" customHeight="1">
      <c r="A84" s="48" t="s">
        <v>24</v>
      </c>
      <c r="B84" s="4" t="s">
        <v>34</v>
      </c>
      <c r="C84" s="4">
        <v>100</v>
      </c>
      <c r="D84" s="14">
        <v>12700</v>
      </c>
      <c r="E84" s="14"/>
      <c r="F84" s="72">
        <f t="shared" si="1"/>
        <v>12700</v>
      </c>
      <c r="G84" s="14">
        <v>12700</v>
      </c>
    </row>
    <row r="85" spans="1:7" ht="97.5" customHeight="1">
      <c r="A85" s="48" t="s">
        <v>31</v>
      </c>
      <c r="B85" s="4" t="s">
        <v>35</v>
      </c>
      <c r="C85" s="4">
        <v>100</v>
      </c>
      <c r="D85" s="14">
        <v>12700</v>
      </c>
      <c r="E85" s="14"/>
      <c r="F85" s="72">
        <f t="shared" si="1"/>
        <v>12700</v>
      </c>
      <c r="G85" s="14">
        <v>12700</v>
      </c>
    </row>
    <row r="86" spans="1:7" ht="96" customHeight="1">
      <c r="A86" s="48" t="s">
        <v>32</v>
      </c>
      <c r="B86" s="4" t="s">
        <v>36</v>
      </c>
      <c r="C86" s="4">
        <v>100</v>
      </c>
      <c r="D86" s="14">
        <v>12700</v>
      </c>
      <c r="E86" s="14"/>
      <c r="F86" s="72">
        <f t="shared" si="1"/>
        <v>12700</v>
      </c>
      <c r="G86" s="14">
        <v>12700</v>
      </c>
    </row>
    <row r="87" spans="1:7" ht="31.5" customHeight="1">
      <c r="A87" s="47" t="s">
        <v>264</v>
      </c>
      <c r="B87" s="29" t="s">
        <v>265</v>
      </c>
      <c r="C87" s="29"/>
      <c r="D87" s="32">
        <f>SUM(D88:D90)</f>
        <v>1757660</v>
      </c>
      <c r="E87" s="32"/>
      <c r="F87" s="31">
        <f t="shared" si="1"/>
        <v>1757660</v>
      </c>
      <c r="G87" s="32">
        <f>SUM(G88:G90)</f>
        <v>1446400</v>
      </c>
    </row>
    <row r="88" spans="1:7" ht="62.25" customHeight="1">
      <c r="A88" s="43" t="s">
        <v>170</v>
      </c>
      <c r="B88" s="4" t="s">
        <v>37</v>
      </c>
      <c r="C88" s="4">
        <v>100</v>
      </c>
      <c r="D88" s="14">
        <v>1640900</v>
      </c>
      <c r="E88" s="14"/>
      <c r="F88" s="72">
        <f t="shared" si="1"/>
        <v>1640900</v>
      </c>
      <c r="G88" s="14">
        <v>1330100</v>
      </c>
    </row>
    <row r="89" spans="1:7" ht="47.25" customHeight="1">
      <c r="A89" s="43" t="s">
        <v>2</v>
      </c>
      <c r="B89" s="4" t="s">
        <v>37</v>
      </c>
      <c r="C89" s="4">
        <v>200</v>
      </c>
      <c r="D89" s="14">
        <v>99460</v>
      </c>
      <c r="E89" s="14"/>
      <c r="F89" s="72">
        <f t="shared" si="1"/>
        <v>99460</v>
      </c>
      <c r="G89" s="14">
        <v>99000</v>
      </c>
    </row>
    <row r="90" spans="1:7" ht="31.5" customHeight="1">
      <c r="A90" s="43" t="s">
        <v>4</v>
      </c>
      <c r="B90" s="4" t="s">
        <v>37</v>
      </c>
      <c r="C90" s="4">
        <v>800</v>
      </c>
      <c r="D90" s="14">
        <v>17300</v>
      </c>
      <c r="E90" s="14"/>
      <c r="F90" s="72">
        <f t="shared" si="1"/>
        <v>17300</v>
      </c>
      <c r="G90" s="14">
        <v>17300</v>
      </c>
    </row>
    <row r="91" spans="1:7" ht="78.75" customHeight="1">
      <c r="A91" s="47" t="s">
        <v>266</v>
      </c>
      <c r="B91" s="29" t="s">
        <v>267</v>
      </c>
      <c r="C91" s="29"/>
      <c r="D91" s="32">
        <f>SUM(D92:D94)</f>
        <v>9346458.25</v>
      </c>
      <c r="E91" s="32"/>
      <c r="F91" s="31">
        <f t="shared" si="1"/>
        <v>9346458.25</v>
      </c>
      <c r="G91" s="32">
        <f>SUM(G92:G94)</f>
        <v>7671500</v>
      </c>
    </row>
    <row r="92" spans="1:7" ht="47.25" customHeight="1">
      <c r="A92" s="46" t="s">
        <v>144</v>
      </c>
      <c r="B92" s="4" t="s">
        <v>38</v>
      </c>
      <c r="C92" s="4">
        <v>600</v>
      </c>
      <c r="D92" s="14">
        <v>4788478.25</v>
      </c>
      <c r="E92" s="14"/>
      <c r="F92" s="72">
        <f t="shared" si="1"/>
        <v>4788478.25</v>
      </c>
      <c r="G92" s="14">
        <v>4101300</v>
      </c>
    </row>
    <row r="93" spans="1:7" ht="63.75" customHeight="1">
      <c r="A93" s="43" t="s">
        <v>170</v>
      </c>
      <c r="B93" s="4" t="s">
        <v>39</v>
      </c>
      <c r="C93" s="4">
        <v>100</v>
      </c>
      <c r="D93" s="14">
        <v>4413100</v>
      </c>
      <c r="E93" s="14"/>
      <c r="F93" s="72">
        <f t="shared" si="1"/>
        <v>4413100</v>
      </c>
      <c r="G93" s="14">
        <v>3560200</v>
      </c>
    </row>
    <row r="94" spans="1:7" ht="47.25" customHeight="1">
      <c r="A94" s="43" t="s">
        <v>2</v>
      </c>
      <c r="B94" s="4" t="s">
        <v>39</v>
      </c>
      <c r="C94" s="4">
        <v>200</v>
      </c>
      <c r="D94" s="14">
        <v>144880</v>
      </c>
      <c r="E94" s="14"/>
      <c r="F94" s="72">
        <f t="shared" si="1"/>
        <v>144880</v>
      </c>
      <c r="G94" s="14">
        <v>10000</v>
      </c>
    </row>
    <row r="95" spans="1:7" ht="48.75" customHeight="1">
      <c r="A95" s="47" t="s">
        <v>268</v>
      </c>
      <c r="B95" s="29" t="s">
        <v>269</v>
      </c>
      <c r="C95" s="29"/>
      <c r="D95" s="32">
        <f>SUM(D96:D108)</f>
        <v>13259680</v>
      </c>
      <c r="E95" s="32"/>
      <c r="F95" s="31">
        <f t="shared" si="1"/>
        <v>13259680</v>
      </c>
      <c r="G95" s="32">
        <f>SUM(G96:G108)</f>
        <v>10742600</v>
      </c>
    </row>
    <row r="96" spans="1:7" s="21" customFormat="1" ht="64.5" customHeight="1">
      <c r="A96" s="49" t="s">
        <v>102</v>
      </c>
      <c r="B96" s="4" t="s">
        <v>101</v>
      </c>
      <c r="C96" s="4">
        <v>100</v>
      </c>
      <c r="D96" s="14">
        <v>1187400</v>
      </c>
      <c r="E96" s="14"/>
      <c r="F96" s="72">
        <f t="shared" si="1"/>
        <v>1187400</v>
      </c>
      <c r="G96" s="14">
        <v>1187400</v>
      </c>
    </row>
    <row r="97" spans="1:7" ht="62.25" customHeight="1">
      <c r="A97" s="43" t="s">
        <v>170</v>
      </c>
      <c r="B97" s="4" t="s">
        <v>40</v>
      </c>
      <c r="C97" s="4">
        <v>100</v>
      </c>
      <c r="D97" s="14">
        <f>11376200-2600000</f>
        <v>8776200</v>
      </c>
      <c r="E97" s="14"/>
      <c r="F97" s="72">
        <f t="shared" si="1"/>
        <v>8776200</v>
      </c>
      <c r="G97" s="14">
        <f>10930500-3000000</f>
        <v>7930500</v>
      </c>
    </row>
    <row r="98" spans="1:7" ht="47.25" customHeight="1">
      <c r="A98" s="43" t="s">
        <v>2</v>
      </c>
      <c r="B98" s="4" t="s">
        <v>40</v>
      </c>
      <c r="C98" s="4">
        <v>200</v>
      </c>
      <c r="D98" s="14">
        <v>1721380</v>
      </c>
      <c r="E98" s="14"/>
      <c r="F98" s="72">
        <f t="shared" si="1"/>
        <v>1721380</v>
      </c>
      <c r="G98" s="14">
        <v>50000</v>
      </c>
    </row>
    <row r="99" spans="1:7" ht="30.75" customHeight="1">
      <c r="A99" s="43" t="s">
        <v>4</v>
      </c>
      <c r="B99" s="4" t="s">
        <v>40</v>
      </c>
      <c r="C99" s="4">
        <v>800</v>
      </c>
      <c r="D99" s="14">
        <v>33300</v>
      </c>
      <c r="E99" s="14"/>
      <c r="F99" s="72">
        <f t="shared" si="1"/>
        <v>33300</v>
      </c>
      <c r="G99" s="14">
        <v>33300</v>
      </c>
    </row>
    <row r="100" spans="1:7" ht="31.5" customHeight="1">
      <c r="A100" s="43" t="s">
        <v>197</v>
      </c>
      <c r="B100" s="4" t="s">
        <v>23</v>
      </c>
      <c r="C100" s="4">
        <v>300</v>
      </c>
      <c r="D100" s="14">
        <v>1393900</v>
      </c>
      <c r="E100" s="14"/>
      <c r="F100" s="72">
        <f t="shared" si="1"/>
        <v>1393900</v>
      </c>
      <c r="G100" s="14">
        <v>1393900</v>
      </c>
    </row>
    <row r="101" spans="1:7" ht="94.5" customHeight="1">
      <c r="A101" s="46" t="s">
        <v>57</v>
      </c>
      <c r="B101" s="4" t="s">
        <v>58</v>
      </c>
      <c r="C101" s="4">
        <v>100</v>
      </c>
      <c r="D101" s="14">
        <v>16200</v>
      </c>
      <c r="E101" s="14"/>
      <c r="F101" s="72">
        <f t="shared" si="1"/>
        <v>16200</v>
      </c>
      <c r="G101" s="14">
        <v>16200</v>
      </c>
    </row>
    <row r="102" spans="1:7" ht="93.75" customHeight="1">
      <c r="A102" s="46" t="s">
        <v>232</v>
      </c>
      <c r="B102" s="4" t="s">
        <v>233</v>
      </c>
      <c r="C102" s="4">
        <v>100</v>
      </c>
      <c r="D102" s="14">
        <v>39700</v>
      </c>
      <c r="E102" s="14"/>
      <c r="F102" s="72">
        <f t="shared" si="1"/>
        <v>39700</v>
      </c>
      <c r="G102" s="14">
        <v>39700</v>
      </c>
    </row>
    <row r="103" spans="1:7" ht="94.5" customHeight="1">
      <c r="A103" s="46" t="s">
        <v>71</v>
      </c>
      <c r="B103" s="4" t="s">
        <v>72</v>
      </c>
      <c r="C103" s="4">
        <v>100</v>
      </c>
      <c r="D103" s="14">
        <v>14300</v>
      </c>
      <c r="E103" s="14"/>
      <c r="F103" s="72">
        <f t="shared" si="1"/>
        <v>14300</v>
      </c>
      <c r="G103" s="14">
        <v>14300</v>
      </c>
    </row>
    <row r="104" spans="1:7" ht="95.25" customHeight="1">
      <c r="A104" s="46" t="s">
        <v>73</v>
      </c>
      <c r="B104" s="4" t="s">
        <v>74</v>
      </c>
      <c r="C104" s="4">
        <v>100</v>
      </c>
      <c r="D104" s="14">
        <v>27900</v>
      </c>
      <c r="E104" s="14"/>
      <c r="F104" s="72">
        <f t="shared" si="1"/>
        <v>27900</v>
      </c>
      <c r="G104" s="14">
        <v>27900</v>
      </c>
    </row>
    <row r="105" spans="1:7" ht="93" customHeight="1">
      <c r="A105" s="46" t="s">
        <v>103</v>
      </c>
      <c r="B105" s="4" t="s">
        <v>104</v>
      </c>
      <c r="C105" s="4">
        <v>100</v>
      </c>
      <c r="D105" s="14">
        <v>8100</v>
      </c>
      <c r="E105" s="14"/>
      <c r="F105" s="72">
        <f t="shared" si="1"/>
        <v>8100</v>
      </c>
      <c r="G105" s="14">
        <v>8100</v>
      </c>
    </row>
    <row r="106" spans="1:7" ht="94.5" customHeight="1">
      <c r="A106" s="46" t="s">
        <v>238</v>
      </c>
      <c r="B106" s="4" t="s">
        <v>239</v>
      </c>
      <c r="C106" s="4">
        <v>100</v>
      </c>
      <c r="D106" s="14">
        <v>20200</v>
      </c>
      <c r="E106" s="14"/>
      <c r="F106" s="72">
        <f t="shared" si="1"/>
        <v>20200</v>
      </c>
      <c r="G106" s="14">
        <v>20200</v>
      </c>
    </row>
    <row r="107" spans="1:7" ht="93" customHeight="1">
      <c r="A107" s="46" t="s">
        <v>240</v>
      </c>
      <c r="B107" s="4" t="s">
        <v>241</v>
      </c>
      <c r="C107" s="4">
        <v>100</v>
      </c>
      <c r="D107" s="14">
        <v>7100</v>
      </c>
      <c r="E107" s="14"/>
      <c r="F107" s="72">
        <f t="shared" si="1"/>
        <v>7100</v>
      </c>
      <c r="G107" s="14">
        <v>7100</v>
      </c>
    </row>
    <row r="108" spans="1:7" ht="93" customHeight="1">
      <c r="A108" s="46" t="s">
        <v>94</v>
      </c>
      <c r="B108" s="4" t="s">
        <v>95</v>
      </c>
      <c r="C108" s="4">
        <v>100</v>
      </c>
      <c r="D108" s="14">
        <v>14000</v>
      </c>
      <c r="E108" s="14"/>
      <c r="F108" s="72">
        <f t="shared" si="1"/>
        <v>14000</v>
      </c>
      <c r="G108" s="14">
        <v>14000</v>
      </c>
    </row>
    <row r="109" spans="1:7" s="19" customFormat="1" ht="75.75" customHeight="1">
      <c r="A109" s="17" t="s">
        <v>218</v>
      </c>
      <c r="B109" s="18" t="s">
        <v>201</v>
      </c>
      <c r="C109" s="18"/>
      <c r="D109" s="20">
        <f>D117+D114</f>
        <v>700000</v>
      </c>
      <c r="E109" s="20">
        <f>E110</f>
        <v>0</v>
      </c>
      <c r="F109" s="20">
        <f t="shared" si="1"/>
        <v>700000</v>
      </c>
      <c r="G109" s="20">
        <f>G117+G114</f>
        <v>700000</v>
      </c>
    </row>
    <row r="110" spans="1:7" s="19" customFormat="1" ht="75.75" customHeight="1">
      <c r="A110" s="74" t="s">
        <v>86</v>
      </c>
      <c r="B110" s="22" t="s">
        <v>87</v>
      </c>
      <c r="C110" s="33"/>
      <c r="D110" s="34"/>
      <c r="E110" s="34">
        <f>E111</f>
        <v>0</v>
      </c>
      <c r="F110" s="34">
        <f t="shared" si="1"/>
        <v>0</v>
      </c>
      <c r="G110" s="34"/>
    </row>
    <row r="111" spans="1:7" s="19" customFormat="1" ht="57" customHeight="1">
      <c r="A111" s="42" t="s">
        <v>88</v>
      </c>
      <c r="B111" s="29" t="s">
        <v>89</v>
      </c>
      <c r="C111" s="33"/>
      <c r="D111" s="34">
        <f>D112+D113</f>
        <v>427093.55</v>
      </c>
      <c r="E111" s="34">
        <f>E112+E113</f>
        <v>0</v>
      </c>
      <c r="F111" s="34">
        <f t="shared" si="1"/>
        <v>427093.55</v>
      </c>
      <c r="G111" s="34"/>
    </row>
    <row r="112" spans="1:7" s="19" customFormat="1" ht="53.25" customHeight="1">
      <c r="A112" s="56" t="s">
        <v>90</v>
      </c>
      <c r="B112" s="75" t="s">
        <v>93</v>
      </c>
      <c r="C112" s="5">
        <v>200</v>
      </c>
      <c r="D112" s="28">
        <v>262429.04</v>
      </c>
      <c r="E112" s="28"/>
      <c r="F112" s="28">
        <f t="shared" si="1"/>
        <v>262429.04</v>
      </c>
      <c r="G112" s="73"/>
    </row>
    <row r="113" spans="1:7" s="19" customFormat="1" ht="54.75" customHeight="1">
      <c r="A113" s="56" t="s">
        <v>91</v>
      </c>
      <c r="B113" s="5" t="s">
        <v>92</v>
      </c>
      <c r="C113" s="5">
        <v>200</v>
      </c>
      <c r="D113" s="28">
        <v>164664.51</v>
      </c>
      <c r="E113" s="28"/>
      <c r="F113" s="28">
        <f t="shared" si="1"/>
        <v>164664.51</v>
      </c>
      <c r="G113" s="73"/>
    </row>
    <row r="114" spans="1:7" ht="46.5" customHeight="1">
      <c r="A114" s="57" t="s">
        <v>296</v>
      </c>
      <c r="B114" s="22" t="s">
        <v>297</v>
      </c>
      <c r="C114" s="22"/>
      <c r="D114" s="55">
        <f>D115</f>
        <v>450000</v>
      </c>
      <c r="E114" s="55"/>
      <c r="F114" s="31">
        <f t="shared" si="1"/>
        <v>450000</v>
      </c>
      <c r="G114" s="55">
        <f>G115</f>
        <v>450000</v>
      </c>
    </row>
    <row r="115" spans="1:7" ht="32.25" customHeight="1">
      <c r="A115" s="58" t="s">
        <v>298</v>
      </c>
      <c r="B115" s="29" t="s">
        <v>299</v>
      </c>
      <c r="C115" s="29"/>
      <c r="D115" s="32">
        <f>SUM(D116:D116)</f>
        <v>450000</v>
      </c>
      <c r="E115" s="32"/>
      <c r="F115" s="31">
        <f t="shared" si="1"/>
        <v>450000</v>
      </c>
      <c r="G115" s="32">
        <f>SUM(G116:G116)</f>
        <v>450000</v>
      </c>
    </row>
    <row r="116" spans="1:7" ht="78.75" customHeight="1">
      <c r="A116" s="43" t="s">
        <v>300</v>
      </c>
      <c r="B116" s="5" t="s">
        <v>302</v>
      </c>
      <c r="C116" s="4">
        <v>300</v>
      </c>
      <c r="D116" s="13">
        <v>450000</v>
      </c>
      <c r="E116" s="13"/>
      <c r="F116" s="72">
        <f t="shared" si="1"/>
        <v>450000</v>
      </c>
      <c r="G116" s="13">
        <v>450000</v>
      </c>
    </row>
    <row r="117" spans="1:7" ht="82.5" customHeight="1">
      <c r="A117" s="23" t="s">
        <v>175</v>
      </c>
      <c r="B117" s="29" t="s">
        <v>188</v>
      </c>
      <c r="C117" s="29"/>
      <c r="D117" s="31">
        <f>D118</f>
        <v>250000</v>
      </c>
      <c r="E117" s="31"/>
      <c r="F117" s="31">
        <f t="shared" si="1"/>
        <v>250000</v>
      </c>
      <c r="G117" s="31">
        <f>G118</f>
        <v>250000</v>
      </c>
    </row>
    <row r="118" spans="1:7" ht="33" customHeight="1">
      <c r="A118" s="42" t="s">
        <v>105</v>
      </c>
      <c r="B118" s="29" t="s">
        <v>106</v>
      </c>
      <c r="C118" s="29"/>
      <c r="D118" s="31">
        <f>SUM(D119:D119)</f>
        <v>250000</v>
      </c>
      <c r="E118" s="31"/>
      <c r="F118" s="31">
        <f t="shared" si="1"/>
        <v>250000</v>
      </c>
      <c r="G118" s="31">
        <f>SUM(G119:G119)</f>
        <v>250000</v>
      </c>
    </row>
    <row r="119" spans="1:7" ht="93" customHeight="1">
      <c r="A119" s="59" t="s">
        <v>301</v>
      </c>
      <c r="B119" s="5" t="s">
        <v>164</v>
      </c>
      <c r="C119" s="4">
        <v>300</v>
      </c>
      <c r="D119" s="13">
        <v>250000</v>
      </c>
      <c r="E119" s="13"/>
      <c r="F119" s="72">
        <f t="shared" si="1"/>
        <v>250000</v>
      </c>
      <c r="G119" s="13">
        <v>250000</v>
      </c>
    </row>
    <row r="120" spans="1:7" ht="72.75" customHeight="1">
      <c r="A120" s="24" t="s">
        <v>219</v>
      </c>
      <c r="B120" s="18" t="s">
        <v>189</v>
      </c>
      <c r="C120" s="18"/>
      <c r="D120" s="20">
        <f>D121</f>
        <v>0</v>
      </c>
      <c r="E120" s="20">
        <v>852920.05</v>
      </c>
      <c r="F120" s="20">
        <f t="shared" si="1"/>
        <v>852920.05</v>
      </c>
      <c r="G120" s="20">
        <f>G121</f>
        <v>0</v>
      </c>
    </row>
    <row r="121" spans="1:7" ht="48.75" customHeight="1">
      <c r="A121" s="42" t="s">
        <v>108</v>
      </c>
      <c r="B121" s="33" t="s">
        <v>107</v>
      </c>
      <c r="C121" s="33"/>
      <c r="D121" s="34">
        <f>SUM(D122:D122)</f>
        <v>0</v>
      </c>
      <c r="E121" s="34">
        <v>852920.05</v>
      </c>
      <c r="F121" s="34">
        <f t="shared" si="1"/>
        <v>852920.05</v>
      </c>
      <c r="G121" s="34">
        <f>SUM(G122:G122)</f>
        <v>0</v>
      </c>
    </row>
    <row r="122" spans="1:7" ht="59.25" customHeight="1">
      <c r="A122" s="43" t="s">
        <v>190</v>
      </c>
      <c r="B122" s="4" t="s">
        <v>59</v>
      </c>
      <c r="C122" s="4">
        <v>800</v>
      </c>
      <c r="D122" s="13"/>
      <c r="E122" s="76">
        <v>852920.05</v>
      </c>
      <c r="F122" s="73">
        <f t="shared" si="1"/>
        <v>852920.05</v>
      </c>
      <c r="G122" s="13"/>
    </row>
    <row r="123" spans="1:7" ht="76.5" customHeight="1">
      <c r="A123" s="24" t="s">
        <v>220</v>
      </c>
      <c r="B123" s="18" t="s">
        <v>60</v>
      </c>
      <c r="C123" s="18"/>
      <c r="D123" s="20">
        <f>D124+D127+D129</f>
        <v>6491846.06</v>
      </c>
      <c r="E123" s="20"/>
      <c r="F123" s="16">
        <f t="shared" si="1"/>
        <v>6491846.06</v>
      </c>
      <c r="G123" s="20">
        <f>G124+G127+G129</f>
        <v>6491846.06</v>
      </c>
    </row>
    <row r="124" spans="1:7" ht="18" customHeight="1">
      <c r="A124" s="42" t="s">
        <v>109</v>
      </c>
      <c r="B124" s="33" t="s">
        <v>110</v>
      </c>
      <c r="C124" s="33"/>
      <c r="D124" s="34">
        <f>SUM(D125:D126)</f>
        <v>4101766.0599999996</v>
      </c>
      <c r="E124" s="34"/>
      <c r="F124" s="31">
        <f t="shared" si="1"/>
        <v>4101766.0599999996</v>
      </c>
      <c r="G124" s="34">
        <f>SUM(G125:G126)</f>
        <v>4101766.0599999996</v>
      </c>
    </row>
    <row r="125" spans="1:7" s="21" customFormat="1" ht="30" customHeight="1">
      <c r="A125" s="50" t="s">
        <v>61</v>
      </c>
      <c r="B125" s="5" t="s">
        <v>62</v>
      </c>
      <c r="C125" s="5">
        <v>200</v>
      </c>
      <c r="D125" s="28">
        <v>100000</v>
      </c>
      <c r="E125" s="28"/>
      <c r="F125" s="72">
        <f t="shared" si="1"/>
        <v>100000</v>
      </c>
      <c r="G125" s="28">
        <v>100000</v>
      </c>
    </row>
    <row r="126" spans="1:7" ht="46.5" customHeight="1">
      <c r="A126" s="43" t="s">
        <v>63</v>
      </c>
      <c r="B126" s="4" t="s">
        <v>64</v>
      </c>
      <c r="C126" s="4">
        <v>200</v>
      </c>
      <c r="D126" s="13">
        <f>4357846.06-356080</f>
        <v>4001766.0599999996</v>
      </c>
      <c r="E126" s="13"/>
      <c r="F126" s="72">
        <f t="shared" si="1"/>
        <v>4001766.0599999996</v>
      </c>
      <c r="G126" s="13">
        <f>4357846.06-356080</f>
        <v>4001766.0599999996</v>
      </c>
    </row>
    <row r="127" spans="1:7" ht="33" customHeight="1">
      <c r="A127" s="42" t="s">
        <v>111</v>
      </c>
      <c r="B127" s="33" t="s">
        <v>112</v>
      </c>
      <c r="C127" s="33"/>
      <c r="D127" s="35">
        <f>SUM(D128:D128)</f>
        <v>2290080</v>
      </c>
      <c r="E127" s="35"/>
      <c r="F127" s="31">
        <f t="shared" si="1"/>
        <v>2290080</v>
      </c>
      <c r="G127" s="35">
        <f>SUM(G128:G128)</f>
        <v>2290080</v>
      </c>
    </row>
    <row r="128" spans="1:7" ht="159.75" customHeight="1">
      <c r="A128" s="43" t="s">
        <v>78</v>
      </c>
      <c r="B128" s="4" t="s">
        <v>79</v>
      </c>
      <c r="C128" s="4">
        <v>500</v>
      </c>
      <c r="D128" s="13">
        <f>1934000+356080</f>
        <v>2290080</v>
      </c>
      <c r="E128" s="13"/>
      <c r="F128" s="72">
        <f t="shared" si="1"/>
        <v>2290080</v>
      </c>
      <c r="G128" s="13">
        <f>1934000+356080</f>
        <v>2290080</v>
      </c>
    </row>
    <row r="129" spans="1:7" ht="31.5" customHeight="1">
      <c r="A129" s="47" t="s">
        <v>113</v>
      </c>
      <c r="B129" s="33" t="s">
        <v>114</v>
      </c>
      <c r="C129" s="33"/>
      <c r="D129" s="35">
        <f>SUM(D130:D130)</f>
        <v>100000</v>
      </c>
      <c r="E129" s="35"/>
      <c r="F129" s="31">
        <f t="shared" si="1"/>
        <v>100000</v>
      </c>
      <c r="G129" s="35">
        <f>SUM(G130:G130)</f>
        <v>100000</v>
      </c>
    </row>
    <row r="130" spans="1:7" ht="47.25" customHeight="1">
      <c r="A130" s="43" t="s">
        <v>80</v>
      </c>
      <c r="B130" s="4" t="s">
        <v>81</v>
      </c>
      <c r="C130" s="4">
        <v>200</v>
      </c>
      <c r="D130" s="13">
        <v>100000</v>
      </c>
      <c r="E130" s="13"/>
      <c r="F130" s="72">
        <f t="shared" si="1"/>
        <v>100000</v>
      </c>
      <c r="G130" s="13">
        <v>100000</v>
      </c>
    </row>
    <row r="131" spans="1:7" s="19" customFormat="1" ht="56.25" customHeight="1">
      <c r="A131" s="24" t="s">
        <v>221</v>
      </c>
      <c r="B131" s="18" t="s">
        <v>290</v>
      </c>
      <c r="C131" s="18"/>
      <c r="D131" s="20">
        <f>D132+D135</f>
        <v>6122333.02</v>
      </c>
      <c r="E131" s="20">
        <f>E132+E135</f>
        <v>-852920.05</v>
      </c>
      <c r="F131" s="16">
        <f t="shared" si="1"/>
        <v>5269412.97</v>
      </c>
      <c r="G131" s="20">
        <f>G132+G135</f>
        <v>3896260</v>
      </c>
    </row>
    <row r="132" spans="1:7" s="19" customFormat="1" ht="32.25" customHeight="1">
      <c r="A132" s="42" t="s">
        <v>281</v>
      </c>
      <c r="B132" s="33" t="s">
        <v>283</v>
      </c>
      <c r="C132" s="33"/>
      <c r="D132" s="34">
        <f>SUM(D133:D134)</f>
        <v>5471633.02</v>
      </c>
      <c r="E132" s="34">
        <f>SUM(E133:E134)</f>
        <v>-852920.05</v>
      </c>
      <c r="F132" s="31">
        <f t="shared" si="1"/>
        <v>4618712.97</v>
      </c>
      <c r="G132" s="34">
        <f>SUM(G133:G134)</f>
        <v>3245560</v>
      </c>
    </row>
    <row r="133" spans="1:7" ht="61.5" customHeight="1">
      <c r="A133" s="43" t="s">
        <v>291</v>
      </c>
      <c r="B133" s="4" t="s">
        <v>292</v>
      </c>
      <c r="C133" s="4">
        <v>600</v>
      </c>
      <c r="D133" s="13">
        <v>5446433.02</v>
      </c>
      <c r="E133" s="13">
        <v>-852920.05</v>
      </c>
      <c r="F133" s="72">
        <f t="shared" si="1"/>
        <v>4593512.97</v>
      </c>
      <c r="G133" s="13">
        <f>5120360-1900000</f>
        <v>3220360</v>
      </c>
    </row>
    <row r="134" spans="1:7" ht="49.5" customHeight="1">
      <c r="A134" s="43" t="s">
        <v>83</v>
      </c>
      <c r="B134" s="7" t="s">
        <v>210</v>
      </c>
      <c r="C134" s="4">
        <v>600</v>
      </c>
      <c r="D134" s="13">
        <v>25200</v>
      </c>
      <c r="E134" s="13"/>
      <c r="F134" s="72">
        <f t="shared" si="1"/>
        <v>25200</v>
      </c>
      <c r="G134" s="13">
        <v>25200</v>
      </c>
    </row>
    <row r="135" spans="1:7" ht="32.25" customHeight="1">
      <c r="A135" s="42" t="s">
        <v>282</v>
      </c>
      <c r="B135" s="36" t="s">
        <v>284</v>
      </c>
      <c r="C135" s="29"/>
      <c r="D135" s="32">
        <f>SUM(D136:D137)</f>
        <v>650700</v>
      </c>
      <c r="E135" s="32"/>
      <c r="F135" s="31">
        <f t="shared" si="1"/>
        <v>650700</v>
      </c>
      <c r="G135" s="32">
        <f>SUM(G136:G137)</f>
        <v>650700</v>
      </c>
    </row>
    <row r="136" spans="1:7" ht="98.25" customHeight="1">
      <c r="A136" s="43" t="s">
        <v>140</v>
      </c>
      <c r="B136" s="39" t="s">
        <v>280</v>
      </c>
      <c r="C136" s="4">
        <v>600</v>
      </c>
      <c r="D136" s="14">
        <v>267600</v>
      </c>
      <c r="E136" s="14"/>
      <c r="F136" s="72">
        <f t="shared" si="1"/>
        <v>267600</v>
      </c>
      <c r="G136" s="14">
        <v>267600</v>
      </c>
    </row>
    <row r="137" spans="1:7" ht="81" customHeight="1">
      <c r="A137" s="61" t="s">
        <v>278</v>
      </c>
      <c r="B137" s="62" t="s">
        <v>279</v>
      </c>
      <c r="C137" s="63">
        <v>600</v>
      </c>
      <c r="D137" s="64">
        <v>383100</v>
      </c>
      <c r="E137" s="64"/>
      <c r="F137" s="72">
        <f t="shared" si="1"/>
        <v>383100</v>
      </c>
      <c r="G137" s="64">
        <v>383100</v>
      </c>
    </row>
    <row r="138" spans="1:7" ht="37.5" customHeight="1">
      <c r="A138" s="24" t="s">
        <v>176</v>
      </c>
      <c r="B138" s="18" t="s">
        <v>160</v>
      </c>
      <c r="C138" s="18"/>
      <c r="D138" s="20">
        <f>D139</f>
        <v>2638806.45</v>
      </c>
      <c r="E138" s="20">
        <f>E139</f>
        <v>0</v>
      </c>
      <c r="F138" s="16">
        <f t="shared" si="1"/>
        <v>2638806.45</v>
      </c>
      <c r="G138" s="20">
        <f>G139</f>
        <v>2825388.8200000003</v>
      </c>
    </row>
    <row r="139" spans="1:7" ht="81.75" customHeight="1">
      <c r="A139" s="42" t="s">
        <v>195</v>
      </c>
      <c r="B139" s="29" t="s">
        <v>157</v>
      </c>
      <c r="C139" s="22"/>
      <c r="D139" s="32">
        <f>SUM(D141:D145)</f>
        <v>2638806.45</v>
      </c>
      <c r="E139" s="32">
        <f>SUM(E141:E145)</f>
        <v>0</v>
      </c>
      <c r="F139" s="31">
        <f t="shared" si="1"/>
        <v>2638806.45</v>
      </c>
      <c r="G139" s="32">
        <f>SUM(G141:G145)</f>
        <v>2825388.8200000003</v>
      </c>
    </row>
    <row r="140" spans="1:7" ht="47.25" customHeight="1">
      <c r="A140" s="42" t="s">
        <v>273</v>
      </c>
      <c r="B140" s="29" t="s">
        <v>274</v>
      </c>
      <c r="C140" s="29"/>
      <c r="D140" s="32">
        <f>SUM(D141:D145)</f>
        <v>2638806.45</v>
      </c>
      <c r="E140" s="32">
        <f>SUM(E141:E145)</f>
        <v>0</v>
      </c>
      <c r="F140" s="31">
        <f aca="true" t="shared" si="2" ref="F140:F181">D140+E140</f>
        <v>2638806.45</v>
      </c>
      <c r="G140" s="32">
        <f>SUM(G141:G145)</f>
        <v>2825388.8200000003</v>
      </c>
    </row>
    <row r="141" spans="1:7" ht="83.25" customHeight="1">
      <c r="A141" s="43" t="s">
        <v>158</v>
      </c>
      <c r="B141" s="37" t="s">
        <v>14</v>
      </c>
      <c r="C141" s="4">
        <v>100</v>
      </c>
      <c r="D141" s="14">
        <v>1835606.45</v>
      </c>
      <c r="E141" s="14"/>
      <c r="F141" s="72">
        <f t="shared" si="2"/>
        <v>1835606.45</v>
      </c>
      <c r="G141" s="14">
        <v>2027888.82</v>
      </c>
    </row>
    <row r="142" spans="1:7" ht="47.25" customHeight="1">
      <c r="A142" s="43" t="s">
        <v>159</v>
      </c>
      <c r="B142" s="37" t="s">
        <v>14</v>
      </c>
      <c r="C142" s="4">
        <v>200</v>
      </c>
      <c r="D142" s="14">
        <v>507700</v>
      </c>
      <c r="E142" s="14"/>
      <c r="F142" s="72">
        <f t="shared" si="2"/>
        <v>507700</v>
      </c>
      <c r="G142" s="14">
        <v>500000</v>
      </c>
    </row>
    <row r="143" spans="1:7" ht="45.75" customHeight="1">
      <c r="A143" s="43" t="s">
        <v>13</v>
      </c>
      <c r="B143" s="37" t="s">
        <v>14</v>
      </c>
      <c r="C143" s="4">
        <v>800</v>
      </c>
      <c r="D143" s="14">
        <v>1800</v>
      </c>
      <c r="E143" s="14"/>
      <c r="F143" s="72">
        <f t="shared" si="2"/>
        <v>1800</v>
      </c>
      <c r="G143" s="14">
        <v>1800</v>
      </c>
    </row>
    <row r="144" spans="1:7" ht="96.75" customHeight="1">
      <c r="A144" s="46" t="s">
        <v>20</v>
      </c>
      <c r="B144" s="37" t="s">
        <v>100</v>
      </c>
      <c r="C144" s="4">
        <v>100</v>
      </c>
      <c r="D144" s="14">
        <v>238000</v>
      </c>
      <c r="E144" s="14"/>
      <c r="F144" s="72">
        <f t="shared" si="2"/>
        <v>238000</v>
      </c>
      <c r="G144" s="14">
        <v>238000</v>
      </c>
    </row>
    <row r="145" spans="1:7" ht="76.5" customHeight="1">
      <c r="A145" s="46" t="s">
        <v>21</v>
      </c>
      <c r="B145" s="37" t="s">
        <v>100</v>
      </c>
      <c r="C145" s="4">
        <v>200</v>
      </c>
      <c r="D145" s="14">
        <v>55700</v>
      </c>
      <c r="E145" s="14"/>
      <c r="F145" s="72">
        <f t="shared" si="2"/>
        <v>55700</v>
      </c>
      <c r="G145" s="14">
        <v>57700</v>
      </c>
    </row>
    <row r="146" spans="1:7" s="19" customFormat="1" ht="40.5" customHeight="1">
      <c r="A146" s="24" t="s">
        <v>198</v>
      </c>
      <c r="B146" s="18" t="s">
        <v>22</v>
      </c>
      <c r="C146" s="18"/>
      <c r="D146" s="20">
        <f>D147</f>
        <v>2561780</v>
      </c>
      <c r="E146" s="20"/>
      <c r="F146" s="16">
        <f t="shared" si="2"/>
        <v>2561780</v>
      </c>
      <c r="G146" s="20">
        <f>G147</f>
        <v>2561780</v>
      </c>
    </row>
    <row r="147" spans="1:7" s="19" customFormat="1" ht="17.25" customHeight="1">
      <c r="A147" s="42" t="s">
        <v>275</v>
      </c>
      <c r="B147" s="33" t="s">
        <v>276</v>
      </c>
      <c r="C147" s="33"/>
      <c r="D147" s="34">
        <f>SUM(D148:D148)</f>
        <v>2561780</v>
      </c>
      <c r="E147" s="34"/>
      <c r="F147" s="31">
        <f t="shared" si="2"/>
        <v>2561780</v>
      </c>
      <c r="G147" s="34">
        <f>SUM(G148:G148)</f>
        <v>2561780</v>
      </c>
    </row>
    <row r="148" spans="1:7" s="19" customFormat="1" ht="77.25" customHeight="1">
      <c r="A148" s="50" t="s">
        <v>65</v>
      </c>
      <c r="B148" s="5" t="s">
        <v>215</v>
      </c>
      <c r="C148" s="5">
        <v>600</v>
      </c>
      <c r="D148" s="28">
        <v>2561780</v>
      </c>
      <c r="E148" s="28"/>
      <c r="F148" s="72">
        <f t="shared" si="2"/>
        <v>2561780</v>
      </c>
      <c r="G148" s="28">
        <v>2561780</v>
      </c>
    </row>
    <row r="149" spans="1:7" s="19" customFormat="1" ht="56.25" customHeight="1">
      <c r="A149" s="24" t="s">
        <v>223</v>
      </c>
      <c r="B149" s="18" t="s">
        <v>171</v>
      </c>
      <c r="C149" s="18"/>
      <c r="D149" s="20">
        <f>D150+D153</f>
        <v>947600</v>
      </c>
      <c r="E149" s="20"/>
      <c r="F149" s="16">
        <f t="shared" si="2"/>
        <v>947600</v>
      </c>
      <c r="G149" s="20">
        <f>G150+G153</f>
        <v>947600</v>
      </c>
    </row>
    <row r="150" spans="1:7" s="19" customFormat="1" ht="33" customHeight="1">
      <c r="A150" s="42" t="s">
        <v>131</v>
      </c>
      <c r="B150" s="33" t="s">
        <v>130</v>
      </c>
      <c r="C150" s="33"/>
      <c r="D150" s="34">
        <f>SUM(D151:D152)</f>
        <v>779200</v>
      </c>
      <c r="E150" s="34"/>
      <c r="F150" s="31">
        <f t="shared" si="2"/>
        <v>779200</v>
      </c>
      <c r="G150" s="34">
        <f>SUM(G151:G152)</f>
        <v>779200</v>
      </c>
    </row>
    <row r="151" spans="1:7" ht="47.25" customHeight="1">
      <c r="A151" s="43" t="s">
        <v>147</v>
      </c>
      <c r="B151" s="4" t="s">
        <v>132</v>
      </c>
      <c r="C151" s="4">
        <v>200</v>
      </c>
      <c r="D151" s="14">
        <f>274500+163900</f>
        <v>438400</v>
      </c>
      <c r="E151" s="14"/>
      <c r="F151" s="72">
        <f t="shared" si="2"/>
        <v>438400</v>
      </c>
      <c r="G151" s="14">
        <v>438400</v>
      </c>
    </row>
    <row r="152" spans="1:7" ht="47.25" customHeight="1">
      <c r="A152" s="43" t="s">
        <v>148</v>
      </c>
      <c r="B152" s="4" t="s">
        <v>132</v>
      </c>
      <c r="C152" s="4">
        <v>600</v>
      </c>
      <c r="D152" s="14">
        <f>222700+30800+42500+44800</f>
        <v>340800</v>
      </c>
      <c r="E152" s="14"/>
      <c r="F152" s="72">
        <f t="shared" si="2"/>
        <v>340800</v>
      </c>
      <c r="G152" s="14">
        <v>340800</v>
      </c>
    </row>
    <row r="153" spans="1:7" ht="33" customHeight="1">
      <c r="A153" s="42" t="s">
        <v>145</v>
      </c>
      <c r="B153" s="33" t="s">
        <v>146</v>
      </c>
      <c r="C153" s="6"/>
      <c r="D153" s="35">
        <f>D154</f>
        <v>168400</v>
      </c>
      <c r="E153" s="35"/>
      <c r="F153" s="16">
        <f t="shared" si="2"/>
        <v>168400</v>
      </c>
      <c r="G153" s="35">
        <f>G154</f>
        <v>168400</v>
      </c>
    </row>
    <row r="154" spans="1:7" ht="47.25" customHeight="1">
      <c r="A154" s="43" t="s">
        <v>288</v>
      </c>
      <c r="B154" s="4" t="s">
        <v>289</v>
      </c>
      <c r="C154" s="4">
        <v>200</v>
      </c>
      <c r="D154" s="14">
        <f>27200+15400+36300+73900+15600</f>
        <v>168400</v>
      </c>
      <c r="E154" s="14"/>
      <c r="F154" s="72">
        <f t="shared" si="2"/>
        <v>168400</v>
      </c>
      <c r="G154" s="14">
        <v>168400</v>
      </c>
    </row>
    <row r="155" spans="1:7" ht="47.25" customHeight="1">
      <c r="A155" s="67" t="s">
        <v>25</v>
      </c>
      <c r="B155" s="18" t="s">
        <v>26</v>
      </c>
      <c r="C155" s="68"/>
      <c r="D155" s="70">
        <f>D156</f>
        <v>1073457</v>
      </c>
      <c r="E155" s="70"/>
      <c r="F155" s="16">
        <f t="shared" si="2"/>
        <v>1073457</v>
      </c>
      <c r="G155" s="70">
        <f>G156</f>
        <v>2146914</v>
      </c>
    </row>
    <row r="156" spans="1:7" ht="47.25" customHeight="1">
      <c r="A156" s="42" t="s">
        <v>27</v>
      </c>
      <c r="B156" s="29" t="s">
        <v>28</v>
      </c>
      <c r="C156" s="6"/>
      <c r="D156" s="69">
        <f>D157</f>
        <v>1073457</v>
      </c>
      <c r="E156" s="69"/>
      <c r="F156" s="31">
        <f t="shared" si="2"/>
        <v>1073457</v>
      </c>
      <c r="G156" s="69">
        <f>G157</f>
        <v>2146914</v>
      </c>
    </row>
    <row r="157" spans="1:7" ht="47.25" customHeight="1">
      <c r="A157" s="50" t="s">
        <v>29</v>
      </c>
      <c r="B157" s="5" t="s">
        <v>30</v>
      </c>
      <c r="C157" s="4">
        <v>400</v>
      </c>
      <c r="D157" s="14">
        <v>1073457</v>
      </c>
      <c r="E157" s="14"/>
      <c r="F157" s="72">
        <f t="shared" si="2"/>
        <v>1073457</v>
      </c>
      <c r="G157" s="14">
        <v>2146914</v>
      </c>
    </row>
    <row r="158" spans="1:7" ht="54" customHeight="1">
      <c r="A158" s="24" t="s">
        <v>222</v>
      </c>
      <c r="B158" s="18" t="s">
        <v>135</v>
      </c>
      <c r="C158" s="18"/>
      <c r="D158" s="20">
        <f>D159</f>
        <v>405073.6</v>
      </c>
      <c r="E158" s="20"/>
      <c r="F158" s="16">
        <f t="shared" si="2"/>
        <v>405073.6</v>
      </c>
      <c r="G158" s="20">
        <f>G159</f>
        <v>405073.6</v>
      </c>
    </row>
    <row r="159" spans="1:7" ht="47.25" customHeight="1">
      <c r="A159" s="42" t="s">
        <v>277</v>
      </c>
      <c r="B159" s="33" t="s">
        <v>136</v>
      </c>
      <c r="C159" s="33"/>
      <c r="D159" s="34">
        <f>SUM(D160:D163)</f>
        <v>405073.6</v>
      </c>
      <c r="E159" s="34"/>
      <c r="F159" s="31">
        <f t="shared" si="2"/>
        <v>405073.6</v>
      </c>
      <c r="G159" s="34">
        <f>SUM(G160:G163)</f>
        <v>405073.6</v>
      </c>
    </row>
    <row r="160" spans="1:7" ht="47.25" customHeight="1">
      <c r="A160" s="50" t="s">
        <v>192</v>
      </c>
      <c r="B160" s="5" t="s">
        <v>137</v>
      </c>
      <c r="C160" s="5">
        <v>100</v>
      </c>
      <c r="D160" s="14">
        <v>349770</v>
      </c>
      <c r="E160" s="14"/>
      <c r="F160" s="72">
        <f t="shared" si="2"/>
        <v>349770</v>
      </c>
      <c r="G160" s="14">
        <v>349770</v>
      </c>
    </row>
    <row r="161" spans="1:7" ht="47.25" customHeight="1">
      <c r="A161" s="50" t="s">
        <v>193</v>
      </c>
      <c r="B161" s="5" t="s">
        <v>137</v>
      </c>
      <c r="C161" s="5">
        <v>200</v>
      </c>
      <c r="D161" s="28">
        <v>12997</v>
      </c>
      <c r="E161" s="28"/>
      <c r="F161" s="72">
        <f t="shared" si="2"/>
        <v>12997</v>
      </c>
      <c r="G161" s="28">
        <v>12997</v>
      </c>
    </row>
    <row r="162" spans="1:7" ht="47.25" customHeight="1">
      <c r="A162" s="43" t="s">
        <v>173</v>
      </c>
      <c r="B162" s="4" t="s">
        <v>138</v>
      </c>
      <c r="C162" s="4">
        <v>200</v>
      </c>
      <c r="D162" s="14">
        <v>6570.6</v>
      </c>
      <c r="E162" s="14"/>
      <c r="F162" s="72">
        <f t="shared" si="2"/>
        <v>6570.6</v>
      </c>
      <c r="G162" s="14">
        <v>6570.6</v>
      </c>
    </row>
    <row r="163" spans="1:7" ht="32.25" customHeight="1">
      <c r="A163" s="43" t="s">
        <v>174</v>
      </c>
      <c r="B163" s="8" t="s">
        <v>139</v>
      </c>
      <c r="C163" s="8">
        <v>200</v>
      </c>
      <c r="D163" s="13">
        <v>35736</v>
      </c>
      <c r="E163" s="13"/>
      <c r="F163" s="72">
        <f t="shared" si="2"/>
        <v>35736</v>
      </c>
      <c r="G163" s="13">
        <v>35736</v>
      </c>
    </row>
    <row r="164" spans="1:7" s="19" customFormat="1" ht="36" customHeight="1">
      <c r="A164" s="17" t="s">
        <v>199</v>
      </c>
      <c r="B164" s="18" t="s">
        <v>129</v>
      </c>
      <c r="C164" s="18"/>
      <c r="D164" s="20">
        <f>D165</f>
        <v>697155</v>
      </c>
      <c r="E164" s="20"/>
      <c r="F164" s="16">
        <f t="shared" si="2"/>
        <v>697155</v>
      </c>
      <c r="G164" s="20">
        <f>G165</f>
        <v>697350</v>
      </c>
    </row>
    <row r="165" spans="1:7" s="19" customFormat="1" ht="18.75" customHeight="1">
      <c r="A165" s="42" t="s">
        <v>293</v>
      </c>
      <c r="B165" s="33" t="s">
        <v>128</v>
      </c>
      <c r="C165" s="33"/>
      <c r="D165" s="34">
        <f>SUM(D166:D168)</f>
        <v>697155</v>
      </c>
      <c r="E165" s="34"/>
      <c r="F165" s="31">
        <f t="shared" si="2"/>
        <v>697155</v>
      </c>
      <c r="G165" s="34">
        <f>SUM(G166:G168)</f>
        <v>697350</v>
      </c>
    </row>
    <row r="166" spans="1:7" ht="78.75" customHeight="1">
      <c r="A166" s="43" t="s">
        <v>75</v>
      </c>
      <c r="B166" s="4" t="s">
        <v>126</v>
      </c>
      <c r="C166" s="4">
        <v>100</v>
      </c>
      <c r="D166" s="13">
        <v>674600</v>
      </c>
      <c r="E166" s="13"/>
      <c r="F166" s="72">
        <f t="shared" si="2"/>
        <v>674600</v>
      </c>
      <c r="G166" s="13">
        <v>674600</v>
      </c>
    </row>
    <row r="167" spans="1:7" ht="45" customHeight="1">
      <c r="A167" s="43" t="s">
        <v>172</v>
      </c>
      <c r="B167" s="4" t="s">
        <v>127</v>
      </c>
      <c r="C167" s="4">
        <v>200</v>
      </c>
      <c r="D167" s="13">
        <v>18700</v>
      </c>
      <c r="E167" s="13"/>
      <c r="F167" s="72">
        <f t="shared" si="2"/>
        <v>18700</v>
      </c>
      <c r="G167" s="13">
        <v>18700</v>
      </c>
    </row>
    <row r="168" spans="1:7" ht="48" customHeight="1">
      <c r="A168" s="43" t="s">
        <v>217</v>
      </c>
      <c r="B168" s="8" t="s">
        <v>287</v>
      </c>
      <c r="C168" s="8">
        <v>500</v>
      </c>
      <c r="D168" s="13">
        <v>3855</v>
      </c>
      <c r="E168" s="13"/>
      <c r="F168" s="72">
        <f t="shared" si="2"/>
        <v>3855</v>
      </c>
      <c r="G168" s="13">
        <v>4050</v>
      </c>
    </row>
    <row r="169" spans="1:7" s="25" customFormat="1" ht="15.75">
      <c r="A169" s="51" t="s">
        <v>177</v>
      </c>
      <c r="B169" s="52"/>
      <c r="C169" s="52"/>
      <c r="D169" s="16">
        <f>D7+D44+D68+D109+D120+D123+D131+D138+D146+D149+D164+D155+D158</f>
        <v>182340530.07999998</v>
      </c>
      <c r="E169" s="16">
        <f>E7+E44+E68+E109+E120+E123+E131+E138+E146+E149+E164+E155+E158</f>
        <v>0</v>
      </c>
      <c r="F169" s="16">
        <f t="shared" si="2"/>
        <v>182340530.07999998</v>
      </c>
      <c r="G169" s="16">
        <f>G7+G44+G68+G109+G120+G123+G131+G138+G146+G149+G164+G155+G158</f>
        <v>177388226.96</v>
      </c>
    </row>
    <row r="170" spans="3:7" ht="0.75" customHeight="1" hidden="1">
      <c r="C170" s="2" t="s">
        <v>243</v>
      </c>
      <c r="D170" s="26">
        <v>46769290.93</v>
      </c>
      <c r="F170" s="16">
        <f t="shared" si="2"/>
        <v>46769290.93</v>
      </c>
      <c r="G170" s="64">
        <v>46770443.93</v>
      </c>
    </row>
    <row r="171" spans="3:7" ht="0.75" customHeight="1" hidden="1">
      <c r="C171" s="2" t="s">
        <v>244</v>
      </c>
      <c r="D171" s="26">
        <v>6000000</v>
      </c>
      <c r="F171" s="16">
        <f t="shared" si="2"/>
        <v>6000000</v>
      </c>
      <c r="G171" s="64">
        <v>6100000</v>
      </c>
    </row>
    <row r="172" spans="3:7" ht="15.75" hidden="1">
      <c r="C172" s="2" t="s">
        <v>245</v>
      </c>
      <c r="D172" s="26">
        <v>90563900</v>
      </c>
      <c r="F172" s="16">
        <f t="shared" si="2"/>
        <v>90563900</v>
      </c>
      <c r="G172" s="64">
        <v>90893100</v>
      </c>
    </row>
    <row r="173" spans="3:7" ht="15.75" hidden="1">
      <c r="C173" s="2" t="s">
        <v>246</v>
      </c>
      <c r="D173" s="26">
        <v>2493900</v>
      </c>
      <c r="F173" s="16">
        <f t="shared" si="2"/>
        <v>2493900</v>
      </c>
      <c r="G173" s="64">
        <v>2493900</v>
      </c>
    </row>
    <row r="174" ht="15.75" hidden="1">
      <c r="F174" s="16">
        <f t="shared" si="2"/>
        <v>0</v>
      </c>
    </row>
    <row r="175" spans="3:6" ht="15.75" hidden="1">
      <c r="C175" s="2" t="s">
        <v>247</v>
      </c>
      <c r="F175" s="16">
        <f t="shared" si="2"/>
        <v>0</v>
      </c>
    </row>
    <row r="176" spans="3:7" ht="15.75" hidden="1">
      <c r="C176" s="2" t="s">
        <v>248</v>
      </c>
      <c r="D176" s="26">
        <v>26898500</v>
      </c>
      <c r="F176" s="16">
        <f t="shared" si="2"/>
        <v>26898500</v>
      </c>
      <c r="G176" s="66">
        <v>26901200</v>
      </c>
    </row>
    <row r="177" spans="3:7" ht="15.75" hidden="1">
      <c r="C177" s="2" t="s">
        <v>249</v>
      </c>
      <c r="D177" s="26">
        <v>6491846.06</v>
      </c>
      <c r="F177" s="16">
        <f t="shared" si="2"/>
        <v>6491846.06</v>
      </c>
      <c r="G177" s="66">
        <v>6491846.06</v>
      </c>
    </row>
    <row r="178" spans="4:7" ht="15.75" hidden="1">
      <c r="D178" s="26">
        <f>SUM(D170:D177)</f>
        <v>179217436.99</v>
      </c>
      <c r="F178" s="16">
        <f t="shared" si="2"/>
        <v>179217436.99</v>
      </c>
      <c r="G178" s="26">
        <f>SUM(G170:G177)</f>
        <v>179650489.99</v>
      </c>
    </row>
    <row r="179" ht="15.75" hidden="1">
      <c r="F179" s="16">
        <f t="shared" si="2"/>
        <v>0</v>
      </c>
    </row>
    <row r="180" spans="4:7" ht="15.75" hidden="1">
      <c r="D180" s="26">
        <f>D169-D178</f>
        <v>3123093.089999974</v>
      </c>
      <c r="F180" s="16">
        <f t="shared" si="2"/>
        <v>3123093.089999974</v>
      </c>
      <c r="G180" s="26">
        <f>G169-G178</f>
        <v>-2262263.030000001</v>
      </c>
    </row>
    <row r="181" spans="4:7" ht="15.75" hidden="1">
      <c r="D181" s="26">
        <v>2600000</v>
      </c>
      <c r="F181" s="16">
        <f t="shared" si="2"/>
        <v>2600000</v>
      </c>
      <c r="G181" s="71">
        <v>4900000</v>
      </c>
    </row>
  </sheetData>
  <sheetProtection/>
  <autoFilter ref="A6:D173"/>
  <mergeCells count="2">
    <mergeCell ref="A3:G4"/>
    <mergeCell ref="B1:G1"/>
  </mergeCells>
  <printOptions/>
  <pageMargins left="0.7874015748031497" right="0.3937007874015748" top="0.3937007874015748" bottom="0.3937007874015748" header="0.5118110236220472" footer="0.5118110236220472"/>
  <pageSetup fitToHeight="28" fitToWidth="1" horizontalDpi="600" verticalDpi="600" orientation="portrait" paperSize="9" scale="53" r:id="rId1"/>
  <rowBreaks count="5" manualBreakCount="5">
    <brk id="19" max="4" man="1"/>
    <brk id="24" max="255" man="1"/>
    <brk id="122" max="255" man="1"/>
    <brk id="141" max="255"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2019-08-27T07:35:34Z</cp:lastPrinted>
  <dcterms:created xsi:type="dcterms:W3CDTF">2013-10-30T08:55:37Z</dcterms:created>
  <dcterms:modified xsi:type="dcterms:W3CDTF">2019-08-27T07:36:41Z</dcterms:modified>
  <cp:category/>
  <cp:version/>
  <cp:contentType/>
  <cp:contentStatus/>
</cp:coreProperties>
</file>